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<sst xmlns="http://schemas.openxmlformats.org/spreadsheetml/2006/main" count="117" uniqueCount="104">
  <si>
    <t>Challenger Limited (CGF.AX)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</si>
  <si>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</si>
  <si>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</si>
  <si>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</si>
  <si>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</si>
  <si>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</si>
  <si>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</si>
  <si>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</si>
  <si>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</si>
  <si>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</si>
  <si>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</si>
  <si>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</si>
  <si>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</si>
  <si>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</si>
  <si>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</si>
  <si>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</si>
  <si>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</si>
  <si>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</si>
  <si>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</si>
  <si>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</si>
  <si>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</si>
  <si>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</si>
  <si>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</si>
  <si>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</si>
  <si>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</si>
  <si>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</si>
  <si>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</si>
  <si>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</si>
  <si>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</si>
  <si>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</si>
  <si>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</si>
  <si>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</si>
  <si>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</si>
  <si>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</si>
  <si>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</si>
  <si>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</si>
  <si>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</si>
  <si>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</si>
  <si>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</si>
  <si>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</si>
  <si>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</si>
  <si>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</si>
  <si>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</si>
  <si>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</si>
  <si>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</si>
  <si>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</si>
  <si>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</si>
  <si>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</si>
  <si>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</si>
  <si>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</si>
  <si>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</si>
  <si>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</si>
  <si>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</si>
  <si>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</si>
  <si>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</si>
  <si>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</si>
  <si>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</si>
  <si>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</si>
  <si>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</si>
  <si>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</si>
  <si>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</si>
  <si>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</si>
  <si>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</si>
  <si>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</si>
  <si>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</si>
  <si>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</si>
  <si>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</si>
  <si>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</si>
  <si>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</si>
  <si>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</si>
  <si>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</si>
  <si>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</si>
  <si>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</si>
  <si>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</si>
  <si>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</si>
  <si>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</si>
  <si>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</si>
  <si>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</si>
  <si>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</si>
  <si>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</si>
  <si>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</si>
  <si>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</si>
  <si>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</si>
  <si>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</si>
  <si>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</si>
  <si>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</si>
  <si>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</si>
  <si>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</si>
  <si>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</si>
  <si>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</si>
  <si>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</si>
  <si>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</si>
  <si>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</si>
  <si>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</si>
  <si>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</si>
  <si>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</si>
  <si>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</si>
  <si>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</si>
  <si>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</si>
  <si>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Reported capital expenditure averages just 0.16%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</si>
  <si>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Free cashflow is negative in at least one forecast year, so terminal value carries most of the valuation.</t>
  </si>
  <si>
    <t>Adjusted: Capital expenditure runs at 1.0% of revenue against depreciation of 0.7%. A perpetuity has to be a steady state, so the terminal year uses maintenance capex at depreciation and then charges the reinvestment terminal growth requires (g/ROIC of NOPAT). The bridge is shown under Terminal Value.</t>
  </si>
  <si>
    <t>No usable EV/EBITDA (EBITDA is not positive), so the exit multiple falls back to 8x.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</si>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</sst>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0.029717828251058398</v>
      </c>
    </row>
    <row r="7" spans="1:2" x14ac:dyDescent="0.25">
      <c r="A7" t="s">
        <v>5</v>
      </c>
      <c r="B7" s="6">
        <v>-0.3515654521258613</v>
      </c>
    </row>
    <row r="8" spans="1:2" x14ac:dyDescent="0.25">
      <c r="A8" t="s">
        <v>6</v>
      </c>
      <c r="B8" s="6">
        <v>0.2963910802032228</v>
      </c>
    </row>
    <row r="9" spans="1:2" x14ac:dyDescent="0.25">
      <c r="A9" t="s">
        <v>7</v>
      </c>
      <c r="B9" s="6">
        <v>0.007063841986787124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-0.29235423542354233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0.06994269831063984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0.72664</v>
      </c>
      <c r="C19" s="8" t="s">
        <v>19</v>
      </c>
    </row>
    <row r="20" spans="1:2" x14ac:dyDescent="0.25">
      <c r="A20" t="s">
        <v>20</v>
      </c>
      <c r="B20" s="10">
        <f>B17+B19*B18</f>
        <v>0.0970784</v>
      </c>
    </row>
    <row r="21" spans="1:3" x14ac:dyDescent="0.25">
      <c r="A21" t="s">
        <v>21</v>
      </c>
      <c r="B21" s="6">
        <v>0.06784422726321766</v>
      </c>
      <c r="C21" s="8" t="s">
        <v>22</v>
      </c>
    </row>
    <row r="22" spans="1:2" x14ac:dyDescent="0.25">
      <c r="A22" t="s">
        <v>23</v>
      </c>
      <c r="B22" s="11">
        <v>6924673024</v>
      </c>
    </row>
    <row r="23" spans="1:2" x14ac:dyDescent="0.25">
      <c r="A23" t="s">
        <v>24</v>
      </c>
      <c r="B23" s="11">
        <v>8461600000</v>
      </c>
    </row>
    <row r="24" spans="1:2" x14ac:dyDescent="0.25">
      <c r="A24" t="s">
        <v>25</v>
      </c>
      <c r="B24" s="10">
        <f>B22/(B22+B23)</f>
        <v>0.4500552546545011</v>
      </c>
    </row>
    <row r="25" spans="1:2" x14ac:dyDescent="0.25">
      <c r="A25" t="s">
        <v>26</v>
      </c>
      <c r="B25" s="10">
        <f>1-B24</f>
        <v>0.5499447453454989</v>
      </c>
    </row>
    <row r="26" spans="1:2" x14ac:dyDescent="0.25">
      <c r="A26" t="s">
        <v>27</v>
      </c>
      <c r="B26" s="12">
        <f>B24*B20+B25*B21*(1-B8)</f>
        <v>0.06994269831063984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1769200000</v>
      </c>
      <c r="C29" s="8" t="s">
        <v>30</v>
      </c>
    </row>
    <row r="30" spans="1:2" x14ac:dyDescent="0.25">
      <c r="A30" t="s">
        <v>31</v>
      </c>
      <c r="B30" s="11">
        <v>-25830700000</v>
      </c>
    </row>
    <row r="31" spans="1:2" x14ac:dyDescent="0.25">
      <c r="A31" t="s">
        <v>32</v>
      </c>
      <c r="B31" s="13">
        <v>816405619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0.029717828251058398</v>
      </c>
      <c r="C5" s="10">
        <f>Assumptions!B6</f>
        <v>0.029717828251058398</v>
      </c>
      <c r="D5" s="10">
        <f>Assumptions!B6</f>
        <v>0.029717828251058398</v>
      </c>
      <c r="E5" s="10">
        <f>Assumptions!B6</f>
        <v>0.029717828251058398</v>
      </c>
      <c r="F5" s="10">
        <f>Assumptions!B6</f>
        <v>0.029717828251058398</v>
      </c>
    </row>
    <row r="6" spans="1:6" x14ac:dyDescent="0.25">
      <c r="A6" t="s">
        <v>43</v>
      </c>
      <c r="B6" s="18">
        <f>Assumptions!B29*(1+B5)</f>
        <v>1821776781.7417724</v>
      </c>
      <c r="C6" s="18">
        <f>B6*(1+C5)</f>
        <v>1875916031.2533402</v>
      </c>
      <c r="D6" s="18">
        <f>C6*(1+D5)</f>
        <v>1931664181.6835341</v>
      </c>
      <c r="E6" s="18">
        <f>D6*(1+E5)</f>
        <v>1989069046.0735266</v>
      </c>
      <c r="F6" s="18">
        <f>E6*(1+F5)</f>
        <v>2048179858.3642364</v>
      </c>
    </row>
    <row r="7" spans="1:6" x14ac:dyDescent="0.25">
      <c r="A7" t="s">
        <v>5</v>
      </c>
      <c r="B7" s="10">
        <f>Assumptions!B7</f>
        <v>-0.3515654521258613</v>
      </c>
      <c r="C7" s="10">
        <f>Assumptions!B7</f>
        <v>-0.3515654521258613</v>
      </c>
      <c r="D7" s="10">
        <f>Assumptions!B7</f>
        <v>-0.3515654521258613</v>
      </c>
      <c r="E7" s="10">
        <f>Assumptions!B7</f>
        <v>-0.3515654521258613</v>
      </c>
      <c r="F7" s="10">
        <f>Assumptions!B7</f>
        <v>-0.3515654521258613</v>
      </c>
    </row>
    <row r="8" spans="1:6" x14ac:dyDescent="0.25">
      <c r="A8" t="s">
        <v>44</v>
      </c>
      <c r="B8" s="18">
        <f>B6*B7</f>
        <v>-640473777.9454428</v>
      </c>
      <c r="C8" s="18">
        <f>C6*C7</f>
        <v>-659507267.677732</v>
      </c>
      <c r="D8" s="18">
        <f>D6*D7</f>
        <v>-679106391.3889036</v>
      </c>
      <c r="E8" s="18">
        <f>E6*E7</f>
        <v>-699287958.492395</v>
      </c>
      <c r="F8" s="18">
        <f>F6*F7</f>
        <v>-720069277.9409053</v>
      </c>
    </row>
    <row r="9" spans="1:6" x14ac:dyDescent="0.25">
      <c r="A9" t="s">
        <v>45</v>
      </c>
      <c r="B9" s="18">
        <f>B8*(1-Assumptions!B8)</f>
        <v>-450643063.05835396</v>
      </c>
      <c r="C9" s="18">
        <f>C8*(1-Assumptions!B8)</f>
        <v>-464035196.208853</v>
      </c>
      <c r="D9" s="18">
        <f>D8*(1-Assumptions!B8)</f>
        <v>-477825314.4722339</v>
      </c>
      <c r="E9" s="18">
        <f>E8*(1-Assumptions!B8)</f>
        <v>-492025245.10172766</v>
      </c>
      <c r="F9" s="18">
        <f>F8*(1-Assumptions!B8)</f>
        <v>-506647166.8308457</v>
      </c>
    </row>
    <row r="10" spans="1:6" x14ac:dyDescent="0.25">
      <c r="A10" t="s">
        <v>46</v>
      </c>
      <c r="B10" s="18">
        <f>B6*Assumptions!B9</f>
        <v>12868743.321421454</v>
      </c>
      <c r="C10" s="18">
        <f>C6*Assumptions!B9</f>
        <v>13251174.425254412</v>
      </c>
      <c r="D10" s="18">
        <f>D6*Assumptions!B9</f>
        <v>13644970.55094894</v>
      </c>
      <c r="E10" s="18">
        <f>E6*Assumptions!B9</f>
        <v>14050469.44227279</v>
      </c>
      <c r="F10" s="18">
        <f>F6*Assumptions!B9</f>
        <v>14468018.880004996</v>
      </c>
    </row>
    <row r="11" spans="1:6" x14ac:dyDescent="0.25">
      <c r="A11" t="s">
        <v>47</v>
      </c>
      <c r="B11" s="18">
        <f>-B6*Assumptions!B10</f>
        <v>-18217767.817417726</v>
      </c>
      <c r="C11" s="18">
        <f>-C6*Assumptions!B10</f>
        <v>-18759160.312533405</v>
      </c>
      <c r="D11" s="18">
        <f>-D6*Assumptions!B10</f>
        <v>-19316641.81683534</v>
      </c>
      <c r="E11" s="18">
        <f>-E6*Assumptions!B10</f>
        <v>-19890690.460735265</v>
      </c>
      <c r="F11" s="18">
        <f>-F6*Assumptions!B10</f>
        <v>-20481798.583642364</v>
      </c>
    </row>
    <row r="12" spans="1:6" x14ac:dyDescent="0.25">
      <c r="A12" t="s">
        <v>48</v>
      </c>
      <c r="B12" s="18">
        <f>-(B6-Assumptions!B29)*Assumptions!B11</f>
        <v>15371044.827146335</v>
      </c>
      <c r="C12" s="18">
        <f>-(C6-B6)*Assumptions!B11</f>
        <v>15827838.897358801</v>
      </c>
      <c r="D12" s="18">
        <f>-(D6-C6)*Assumptions!B11</f>
        <v>16298207.89529596</v>
      </c>
      <c r="E12" s="18">
        <f>-(E6-D6)*Assumptions!B11</f>
        <v>16782555.238328382</v>
      </c>
      <c r="F12" s="18">
        <f>-(F6-E6)*Assumptions!B11</f>
        <v>17281296.33251497</v>
      </c>
    </row>
    <row r="13" spans="1:6" x14ac:dyDescent="0.25">
      <c r="A13" s="19" t="s">
        <v>49</v>
      </c>
      <c r="B13" s="20">
        <f>B9+B10+B11+B12</f>
        <v>-440621042.7272039</v>
      </c>
      <c r="C13" s="20">
        <f>C9+C10+C11+C12</f>
        <v>-453715343.1987732</v>
      </c>
      <c r="D13" s="20">
        <f>D9+D10+D11+D12</f>
        <v>-467198777.84282434</v>
      </c>
      <c r="E13" s="20">
        <f>E9+E10+E11+E12</f>
        <v>-481082910.88186175</v>
      </c>
      <c r="F13" s="20">
        <f>F9+F10+F11+F12</f>
        <v>-495379650.2019681</v>
      </c>
    </row>
    <row r="14" spans="1:6" x14ac:dyDescent="0.25">
      <c r="A14" t="s">
        <v>50</v>
      </c>
      <c r="B14" s="21">
        <f>1/(1+Assumptions!$B$26)^(1-0.5*Assumptions!$B$32)</f>
        <v>0.9667623758956817</v>
      </c>
      <c r="C14" s="21">
        <f>1/(1+Assumptions!$B$26)^(2-0.5*Assumptions!$B$32)</f>
        <v>0.9035646277339222</v>
      </c>
      <c r="D14" s="21">
        <f>1/(1+Assumptions!$B$26)^(3-0.5*Assumptions!$B$32)</f>
        <v>0.8444981485088723</v>
      </c>
      <c r="E14" s="21">
        <f>1/(1+Assumptions!$B$26)^(4-0.5*Assumptions!$B$32)</f>
        <v>0.7892928750691716</v>
      </c>
      <c r="F14" s="21">
        <f>1/(1+Assumptions!$B$26)^(5-0.5*Assumptions!$B$32)</f>
        <v>0.7376963984290059</v>
      </c>
    </row>
    <row r="15" spans="1:6" x14ac:dyDescent="0.25">
      <c r="A15" s="19" t="s">
        <v>51</v>
      </c>
      <c r="B15" s="20">
        <f>B13*B14</f>
        <v>-425975846.13658434</v>
      </c>
      <c r="C15" s="20">
        <f>C13*C14</f>
        <v>-409961135.17456824</v>
      </c>
      <c r="D15" s="20">
        <f>D13*D14</f>
        <v>-394548502.8738731</v>
      </c>
      <c r="E15" s="20">
        <f>E13*E14</f>
        <v>-379715313.8765907</v>
      </c>
      <c r="F15" s="20">
        <f>F13*F14</f>
        <v>-365439783.80901265</v>
      </c>
    </row>
    <row r="17" spans="1:2" x14ac:dyDescent="0.25">
      <c r="A17" s="22" t="s">
        <v>52</v>
      </c>
      <c r="B17" s="23">
        <f>SUM(B15:F15)</f>
        <v>-1975640581.870629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-495379650.2019681</v>
      </c>
    </row>
    <row r="5" spans="1:2" x14ac:dyDescent="0.25">
      <c r="A5" t="s">
        <v>56</v>
      </c>
      <c r="B5" s="18">
        <f>IF(Assumptions!$B$33=0,B4,B4-Forecast!F11-Forecast!F10-Forecast!F12)</f>
        <v>-506647166.8308457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0.35743545221784706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-1975640581.870629</v>
      </c>
    </row>
    <row r="12" spans="1:2" x14ac:dyDescent="0.25">
      <c r="A12" t="s">
        <v>63</v>
      </c>
      <c r="B12" s="18">
        <f>-Assumptions!B30</f>
        <v>25830700000</v>
      </c>
    </row>
    <row r="13" spans="1:2" x14ac:dyDescent="0.25">
      <c r="A13" t="s">
        <v>64</v>
      </c>
      <c r="B13" s="18">
        <f>B11+B12</f>
        <v>23855059418.12937</v>
      </c>
    </row>
    <row r="14" spans="1:2" x14ac:dyDescent="0.25">
      <c r="A14" s="19" t="s">
        <v>65</v>
      </c>
      <c r="B14" s="24">
        <f>B13/Assumptions!B31</f>
        <v>29.219616895029443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-705601259.0609003</v>
      </c>
    </row>
    <row r="18" spans="1:2" x14ac:dyDescent="0.25">
      <c r="A18" t="s">
        <v>60</v>
      </c>
      <c r="B18" s="18">
        <f>B17*Assumptions!B13</f>
        <v>-5644810072.487203</v>
      </c>
    </row>
    <row r="19" spans="1:2" x14ac:dyDescent="0.25">
      <c r="A19" t="s">
        <v>61</v>
      </c>
      <c r="B19" s="18">
        <f>B18/(1+Assumptions!B26)^(5-0.5*Assumptions!B32)</f>
        <v>-4164156060.289585</v>
      </c>
    </row>
    <row r="20" spans="1:2" x14ac:dyDescent="0.25">
      <c r="A20" t="s">
        <v>62</v>
      </c>
      <c r="B20" s="18">
        <f>Forecast!B17+B19</f>
        <v>-6139796642.160214</v>
      </c>
    </row>
    <row r="21" spans="1:2" x14ac:dyDescent="0.25">
      <c r="A21" t="s">
        <v>63</v>
      </c>
      <c r="B21" s="18">
        <f>-Assumptions!B30</f>
        <v>25830700000</v>
      </c>
    </row>
    <row r="22" spans="1:2" x14ac:dyDescent="0.25">
      <c r="A22" t="s">
        <v>64</v>
      </c>
      <c r="B22" s="18">
        <f>B20+B21</f>
        <v>19690903357.839787</v>
      </c>
    </row>
    <row r="23" spans="1:2" x14ac:dyDescent="0.25">
      <c r="A23" s="19" t="s">
        <v>65</v>
      </c>
      <c r="B23" s="25">
        <f>B22/Assumptions!B31</f>
        <v>24.119019883717613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10.2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29.219616895029443</v>
      </c>
    </row>
    <row r="29" spans="1:2" x14ac:dyDescent="0.25">
      <c r="A29" s="19" t="s">
        <v>73</v>
      </c>
      <c r="B29" s="12">
        <f>B28/B26-1</f>
        <v>1.8646683230421024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0.049943</v>
      </c>
      <c r="B5" s="31">
        <v>29.105489061972015</v>
      </c>
      <c r="C5" s="31">
        <v>29.105489061972015</v>
      </c>
      <c r="D5" s="31">
        <v>29.105489061972015</v>
      </c>
      <c r="E5" s="31">
        <v>29.105489061972015</v>
      </c>
      <c r="F5" s="31">
        <v>29.105489061972015</v>
      </c>
    </row>
    <row r="6" spans="1:6" x14ac:dyDescent="0.25">
      <c r="A6" s="30">
        <v>0.059943</v>
      </c>
      <c r="B6" s="31">
        <v>29.1637005206971</v>
      </c>
      <c r="C6" s="31">
        <v>29.1637005206971</v>
      </c>
      <c r="D6" s="31">
        <v>29.1637005206971</v>
      </c>
      <c r="E6" s="31">
        <v>29.1637005206971</v>
      </c>
      <c r="F6" s="31">
        <v>29.1637005206971</v>
      </c>
    </row>
    <row r="7" spans="1:6" x14ac:dyDescent="0.25">
      <c r="A7" s="30">
        <v>0.069943</v>
      </c>
      <c r="B7" s="31">
        <v>29.219618548619053</v>
      </c>
      <c r="C7" s="31">
        <v>29.219618548619053</v>
      </c>
      <c r="D7" s="32">
        <v>29.219618548619053</v>
      </c>
      <c r="E7" s="31">
        <v>29.219618548619053</v>
      </c>
      <c r="F7" s="31">
        <v>29.219618548619053</v>
      </c>
    </row>
    <row r="8" spans="1:6" x14ac:dyDescent="0.25">
      <c r="A8" s="30">
        <v>0.079943</v>
      </c>
      <c r="B8" s="31">
        <v>29.27336026776701</v>
      </c>
      <c r="C8" s="31">
        <v>29.27336026776701</v>
      </c>
      <c r="D8" s="31">
        <v>29.27336026776701</v>
      </c>
      <c r="E8" s="31">
        <v>29.27336026776701</v>
      </c>
      <c r="F8" s="31">
        <v>29.27336026776701</v>
      </c>
    </row>
    <row r="9" spans="1:6" x14ac:dyDescent="0.25">
      <c r="A9" s="30">
        <v>0.089943</v>
      </c>
      <c r="B9" s="31">
        <v>29.325035622266526</v>
      </c>
      <c r="C9" s="31">
        <v>29.325035622266526</v>
      </c>
      <c r="D9" s="31">
        <v>29.325035622266526</v>
      </c>
      <c r="E9" s="31">
        <v>29.325035622266526</v>
      </c>
      <c r="F9" s="31">
        <v>29.325035622266526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1769200000</v>
      </c>
      <c r="C5" s="18">
        <v>2301600000</v>
      </c>
      <c r="D5" s="18">
        <v>1984000000</v>
      </c>
      <c r="E5" s="18">
        <v>1620400000</v>
      </c>
      <c r="F5" s="8" t="s">
        <v>84</v>
      </c>
    </row>
    <row r="6" spans="1:6" x14ac:dyDescent="0.25">
      <c r="A6" t="s">
        <v>44</v>
      </c>
      <c r="B6" s="18">
        <v>674200000</v>
      </c>
      <c r="C6" s="18">
        <v>-1233300000</v>
      </c>
      <c r="D6" s="18">
        <v>-1411500000</v>
      </c>
      <c r="E6" s="18">
        <v>-875100000</v>
      </c>
      <c r="F6" s="8" t="s">
        <v>85</v>
      </c>
    </row>
    <row r="7" spans="1:6" x14ac:dyDescent="0.25">
      <c r="A7" t="s">
        <v>86</v>
      </c>
      <c r="B7" s="18">
        <v>8400000</v>
      </c>
      <c r="C7" s="18">
        <v>17500000</v>
      </c>
      <c r="D7" s="18">
        <v>13800000</v>
      </c>
      <c r="E7" s="18">
        <v>14500000</v>
      </c>
      <c r="F7" s="8" t="s">
        <v>87</v>
      </c>
    </row>
    <row r="8" spans="1:6" x14ac:dyDescent="0.25">
      <c r="A8" t="s">
        <v>88</v>
      </c>
      <c r="B8" s="18">
        <v>500000</v>
      </c>
      <c r="C8" s="18">
        <v>200000</v>
      </c>
      <c r="D8" s="18">
        <v>1900000</v>
      </c>
      <c r="E8" s="18">
        <v>7900000</v>
      </c>
      <c r="F8" s="8" t="s">
        <v>89</v>
      </c>
    </row>
    <row r="9" spans="1:6" x14ac:dyDescent="0.25">
      <c r="A9" t="s">
        <v>90</v>
      </c>
      <c r="B9" s="18">
        <v>263000000</v>
      </c>
      <c r="C9" s="18">
        <v>42600000</v>
      </c>
      <c r="D9" s="18">
        <v>-106300000</v>
      </c>
      <c r="E9" s="18">
        <v>0</v>
      </c>
      <c r="F9" s="8" t="s">
        <v>85</v>
      </c>
    </row>
    <row r="10" spans="1:6" x14ac:dyDescent="0.25">
      <c r="A10" t="s">
        <v>91</v>
      </c>
      <c r="B10" s="18">
        <v>8461600000</v>
      </c>
      <c r="C10" s="18">
        <v>8267900000</v>
      </c>
      <c r="D10" s="18">
        <v>7125600000</v>
      </c>
      <c r="E10" s="18">
        <v>5891300000</v>
      </c>
      <c r="F10" s="8" t="s">
        <v>92</v>
      </c>
    </row>
    <row r="11" spans="1:6" x14ac:dyDescent="0.25">
      <c r="A11" t="s">
        <v>93</v>
      </c>
      <c r="B11" s="18">
        <v>34292300000</v>
      </c>
      <c r="C11" s="18">
        <v>32393300000</v>
      </c>
      <c r="D11" s="18">
        <v>30548000000</v>
      </c>
      <c r="E11" s="18">
        <v>28179900000</v>
      </c>
      <c r="F11" s="8" t="s">
        <v>94</v>
      </c>
    </row>
    <row r="12" spans="1:6" x14ac:dyDescent="0.25">
      <c r="A12" t="s">
        <v>32</v>
      </c>
      <c r="B12" s="34">
        <v>816405619</v>
      </c>
      <c r="C12" s="34">
        <v>696739130</v>
      </c>
      <c r="D12" s="34">
        <v>726510067</v>
      </c>
      <c r="E12" s="34">
        <v>758575198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22" customHeight="1" spans="1:6" x14ac:dyDescent="0.25">
      <c r="A17" s="35" t="s">
        <v>98</v>
      </c>
      <c r="B17" s="35"/>
      <c r="C17" s="35"/>
      <c r="D17" s="35"/>
      <c r="E17" s="35"/>
      <c r="F17" s="35"/>
    </row>
    <row r="18" ht="86" customHeight="1" spans="1:6" x14ac:dyDescent="0.25">
      <c r="A18" s="35" t="s">
        <v>99</v>
      </c>
      <c r="B18" s="35"/>
      <c r="C18" s="35"/>
      <c r="D18" s="35"/>
      <c r="E18" s="35"/>
      <c r="F18" s="35"/>
    </row>
    <row r="19" ht="22" customHeight="1" spans="1:6" x14ac:dyDescent="0.25">
      <c r="A19" s="35" t="s">
        <v>100</v>
      </c>
      <c r="B19" s="35"/>
      <c r="C19" s="35"/>
      <c r="D19" s="35"/>
      <c r="E19" s="35"/>
      <c r="F19" s="35"/>
    </row>
    <row r="20" ht="54" customHeight="1" spans="1:6" x14ac:dyDescent="0.25">
      <c r="A20" s="35" t="s">
        <v>101</v>
      </c>
      <c r="B20" s="35"/>
      <c r="C20" s="35"/>
      <c r="D20" s="35"/>
      <c r="E20" s="35"/>
      <c r="F20" s="35"/>
    </row>
    <row r="21" ht="22" customHeight="1" spans="1:6" x14ac:dyDescent="0.25">
      <c r="A21" s="35" t="s">
        <v>102</v>
      </c>
      <c r="B21" s="35"/>
      <c r="C21" s="35"/>
      <c r="D21" s="35"/>
      <c r="E21" s="35"/>
      <c r="F21" s="35"/>
    </row>
    <row r="23" spans="1:1" x14ac:dyDescent="0.25">
      <c r="A23" s="36" t="s">
        <v>103</v>
      </c>
    </row>
  </sheetData>
  <mergeCells count="6">
    <mergeCell ref="A16:F16"/>
    <mergeCell ref="A17:F17"/>
    <mergeCell ref="A18:F18"/>
    <mergeCell ref="A19:F19"/>
    <mergeCell ref="A20:F20"/>
    <mergeCell ref="A21:F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2026-09-19T01:03:57Z</dcterms:modified>
</cp:coreProperties>
</file>