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<sst xmlns="http://schemas.openxmlformats.org/spreadsheetml/2006/main" count="111" uniqueCount="99">
  <si>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Church &amp; Dwight Co., Inc. (CHD)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</si>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</sst>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0.048889197884673496</v>
      </c>
    </row>
    <row r="7" spans="1:2" x14ac:dyDescent="0.25">
      <c r="A7" t="s">
        <v>5</v>
      </c>
      <c r="B7" s="6">
        <v>0.18305272365912023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0.03953793174831725</v>
      </c>
    </row>
    <row r="10" spans="1:2" x14ac:dyDescent="0.25">
      <c r="A10" t="s">
        <v>8</v>
      </c>
      <c r="B10" s="6">
        <v>0.030130720164854324</v>
      </c>
    </row>
    <row r="11" spans="1:2" x14ac:dyDescent="0.25">
      <c r="A11" t="s">
        <v>9</v>
      </c>
      <c r="B11" s="6">
        <v>0.018890920170627667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18.317863728301887</v>
      </c>
    </row>
    <row r="14" spans="1:3" x14ac:dyDescent="0.25">
      <c r="A14" t="s">
        <v>12</v>
      </c>
      <c r="B14" s="6">
        <v>0.13527881767502192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0.6462399999999999</v>
      </c>
      <c r="C19" s="8" t="s">
        <v>19</v>
      </c>
    </row>
    <row r="20" spans="1:2" x14ac:dyDescent="0.25">
      <c r="A20" t="s">
        <v>20</v>
      </c>
      <c r="B20" s="10">
        <f>B17+B19*B18</f>
        <v>0.0855232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22475069440</v>
      </c>
    </row>
    <row r="23" spans="1:2" x14ac:dyDescent="0.25">
      <c r="A23" t="s">
        <v>24</v>
      </c>
      <c r="B23" s="11">
        <v>2205100000</v>
      </c>
    </row>
    <row r="24" spans="1:2" x14ac:dyDescent="0.25">
      <c r="A24" t="s">
        <v>25</v>
      </c>
      <c r="B24" s="10">
        <f>B22/(B22+B23)</f>
        <v>0.9106529634911615</v>
      </c>
    </row>
    <row r="25" spans="1:2" x14ac:dyDescent="0.25">
      <c r="A25" t="s">
        <v>26</v>
      </c>
      <c r="B25" s="10">
        <f>1-B24</f>
        <v>0.08934703650883846</v>
      </c>
    </row>
    <row r="26" spans="1:2" x14ac:dyDescent="0.25">
      <c r="A26" t="s">
        <v>27</v>
      </c>
      <c r="B26" s="12">
        <f>B24*B20+B25*B21*(1-B8)</f>
        <v>0.08140975178616959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6203200000</v>
      </c>
      <c r="C29" s="8" t="s">
        <v>30</v>
      </c>
    </row>
    <row r="30" spans="1:2" x14ac:dyDescent="0.25">
      <c r="A30" t="s">
        <v>31</v>
      </c>
      <c r="B30" s="11">
        <v>1796100000</v>
      </c>
    </row>
    <row r="31" spans="1:2" x14ac:dyDescent="0.25">
      <c r="A31" t="s">
        <v>32</v>
      </c>
      <c r="B31" s="13">
        <v>244300000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0.048889197884673496</v>
      </c>
      <c r="C5" s="10">
        <f>Assumptions!B6</f>
        <v>0.048889197884673496</v>
      </c>
      <c r="D5" s="10">
        <f>Assumptions!B6</f>
        <v>0.048889197884673496</v>
      </c>
      <c r="E5" s="10">
        <f>Assumptions!B6</f>
        <v>0.048889197884673496</v>
      </c>
      <c r="F5" s="10">
        <f>Assumptions!B6</f>
        <v>0.048889197884673496</v>
      </c>
    </row>
    <row r="6" spans="1:6" x14ac:dyDescent="0.25">
      <c r="A6" t="s">
        <v>43</v>
      </c>
      <c r="B6" s="18">
        <f>Assumptions!B29*(1+B5)</f>
        <v>6506469472.318207</v>
      </c>
      <c r="C6" s="18">
        <f>B6*(1+C5)</f>
        <v>6824565545.880959</v>
      </c>
      <c r="D6" s="18">
        <f>C6*(1+D5)</f>
        <v>7158213081.330458</v>
      </c>
      <c r="E6" s="18">
        <f>D6*(1+E5)</f>
        <v>7508172377.164281</v>
      </c>
      <c r="F6" s="18">
        <f>E6*(1+F5)</f>
        <v>7875240902.263705</v>
      </c>
    </row>
    <row r="7" spans="1:6" x14ac:dyDescent="0.25">
      <c r="A7" t="s">
        <v>5</v>
      </c>
      <c r="B7" s="10">
        <f>Assumptions!B7</f>
        <v>0.18305272365912023</v>
      </c>
      <c r="C7" s="10">
        <f>Assumptions!B7</f>
        <v>0.18305272365912023</v>
      </c>
      <c r="D7" s="10">
        <f>Assumptions!B7</f>
        <v>0.18305272365912023</v>
      </c>
      <c r="E7" s="10">
        <f>Assumptions!B7</f>
        <v>0.18305272365912023</v>
      </c>
      <c r="F7" s="10">
        <f>Assumptions!B7</f>
        <v>0.18305272365912023</v>
      </c>
    </row>
    <row r="8" spans="1:6" x14ac:dyDescent="0.25">
      <c r="A8" t="s">
        <v>44</v>
      </c>
      <c r="B8" s="18">
        <f>B6*B7</f>
        <v>1191026958.3127666</v>
      </c>
      <c r="C8" s="18">
        <f>C6*C7</f>
        <v>1249255310.9637</v>
      </c>
      <c r="D8" s="18">
        <f>D6*D7</f>
        <v>1310330401.0698838</v>
      </c>
      <c r="E8" s="18">
        <f>E6*E7</f>
        <v>1374391403.342093</v>
      </c>
      <c r="F8" s="18">
        <f>F6*F7</f>
        <v>1441584296.6310787</v>
      </c>
    </row>
    <row r="9" spans="1:6" x14ac:dyDescent="0.25">
      <c r="A9" t="s">
        <v>45</v>
      </c>
      <c r="B9" s="18">
        <f>B8*(1-Assumptions!B8)</f>
        <v>940911297.0670856</v>
      </c>
      <c r="C9" s="18">
        <f>C8*(1-Assumptions!B8)</f>
        <v>986911695.6613231</v>
      </c>
      <c r="D9" s="18">
        <f>D8*(1-Assumptions!B8)</f>
        <v>1035161016.8452083</v>
      </c>
      <c r="E9" s="18">
        <f>E8*(1-Assumptions!B8)</f>
        <v>1085769208.6402535</v>
      </c>
      <c r="F9" s="18">
        <f>F8*(1-Assumptions!B8)</f>
        <v>1138851594.3385522</v>
      </c>
    </row>
    <row r="10" spans="1:6" x14ac:dyDescent="0.25">
      <c r="A10" t="s">
        <v>46</v>
      </c>
      <c r="B10" s="18">
        <f>B6*Assumptions!B9</f>
        <v>257252345.919027</v>
      </c>
      <c r="C10" s="18">
        <f>C6*Assumptions!B9</f>
        <v>269829206.7649588</v>
      </c>
      <c r="D10" s="18">
        <f>D6*Assumptions!B9</f>
        <v>283020940.24955535</v>
      </c>
      <c r="E10" s="18">
        <f>E6*Assumptions!B9</f>
        <v>296857607.0029222</v>
      </c>
      <c r="F10" s="18">
        <f>F6*Assumptions!B9</f>
        <v>311370737.2952587</v>
      </c>
    </row>
    <row r="11" spans="1:6" x14ac:dyDescent="0.25">
      <c r="A11" t="s">
        <v>47</v>
      </c>
      <c r="B11" s="18">
        <f>-B6*Assumptions!B10</f>
        <v>-196044610.93158728</v>
      </c>
      <c r="C11" s="18">
        <f>-C6*Assumptions!B10</f>
        <v>-205629074.70964545</v>
      </c>
      <c r="D11" s="18">
        <f>-D6*Assumptions!B10</f>
        <v>-215682115.23396763</v>
      </c>
      <c r="E11" s="18">
        <f>-E6*Assumptions!B10</f>
        <v>-226226640.84582603</v>
      </c>
      <c r="F11" s="18">
        <f>-F6*Assumptions!B10</f>
        <v>-237286679.8569226</v>
      </c>
    </row>
    <row r="12" spans="1:6" x14ac:dyDescent="0.25">
      <c r="A12" t="s">
        <v>48</v>
      </c>
      <c r="B12" s="18">
        <f>-(B6-Assumptions!B29)*Assumptions!B11</f>
        <v>-5729039.391751622</v>
      </c>
      <c r="C12" s="18">
        <f>-(C6-B6)*Assumptions!B11</f>
        <v>-6009127.532264049</v>
      </c>
      <c r="D12" s="18">
        <f>-(D6-C6)*Assumptions!B11</f>
        <v>-6302908.957303152</v>
      </c>
      <c r="E12" s="18">
        <f>-(E6-D6)*Assumptions!B11</f>
        <v>-6611053.120565825</v>
      </c>
      <c r="F12" s="18">
        <f>-(F6-E6)*Assumptions!B11</f>
        <v>-6934262.204803264</v>
      </c>
    </row>
    <row r="13" spans="1:6" x14ac:dyDescent="0.25">
      <c r="A13" s="19" t="s">
        <v>49</v>
      </c>
      <c r="B13" s="20">
        <f>B9+B10+B11+B12</f>
        <v>996389992.6627737</v>
      </c>
      <c r="C13" s="20">
        <f>C9+C10+C11+C12</f>
        <v>1045102700.1843724</v>
      </c>
      <c r="D13" s="20">
        <f>D9+D10+D11+D12</f>
        <v>1096196932.9034932</v>
      </c>
      <c r="E13" s="20">
        <f>E9+E10+E11+E12</f>
        <v>1149789121.6767836</v>
      </c>
      <c r="F13" s="20">
        <f>F9+F10+F11+F12</f>
        <v>1206001389.5720851</v>
      </c>
    </row>
    <row r="14" spans="1:6" x14ac:dyDescent="0.25">
      <c r="A14" t="s">
        <v>50</v>
      </c>
      <c r="B14" s="21">
        <f>1/(1+Assumptions!$B$26)^(1-0.5*Assumptions!$B$32)</f>
        <v>0.9616230376806956</v>
      </c>
      <c r="C14" s="21">
        <f>1/(1+Assumptions!$B$26)^(2-0.5*Assumptions!$B$32)</f>
        <v>0.8892309654988576</v>
      </c>
      <c r="D14" s="21">
        <f>1/(1+Assumptions!$B$26)^(3-0.5*Assumptions!$B$32)</f>
        <v>0.8222886505601699</v>
      </c>
      <c r="E14" s="21">
        <f>1/(1+Assumptions!$B$26)^(4-0.5*Assumptions!$B$32)</f>
        <v>0.7603858289626035</v>
      </c>
      <c r="F14" s="21">
        <f>1/(1+Assumptions!$B$26)^(5-0.5*Assumptions!$B$32)</f>
        <v>0.7031431219356683</v>
      </c>
    </row>
    <row r="15" spans="1:6" x14ac:dyDescent="0.25">
      <c r="A15" s="19" t="s">
        <v>51</v>
      </c>
      <c r="B15" s="20">
        <f>B13*B14</f>
        <v>958151571.4590224</v>
      </c>
      <c r="C15" s="20">
        <f>C13*C14</f>
        <v>929337683.1304126</v>
      </c>
      <c r="D15" s="20">
        <f>D13*D14</f>
        <v>901390296.7054105</v>
      </c>
      <c r="E15" s="20">
        <f>E13*E14</f>
        <v>874283354.4183849</v>
      </c>
      <c r="F15" s="20">
        <f>F13*F14</f>
        <v>847991582.12247</v>
      </c>
    </row>
    <row r="17" spans="1:2" x14ac:dyDescent="0.25">
      <c r="A17" s="22" t="s">
        <v>52</v>
      </c>
      <c r="B17" s="23">
        <f>SUM(B15:F15)</f>
        <v>4511154487.835701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1206001389.5720851</v>
      </c>
    </row>
    <row r="5" spans="1:2" x14ac:dyDescent="0.25">
      <c r="A5" t="s">
        <v>56</v>
      </c>
      <c r="B5" s="18">
        <f>IF(Assumptions!$B$33=0,B4,B4-Forecast!F11-Forecast!F10-Forecast!F12)</f>
        <v>1302471980.1428127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0.1848035075236767</v>
      </c>
    </row>
    <row r="7" spans="1:2" x14ac:dyDescent="0.25">
      <c r="A7" t="s">
        <v>58</v>
      </c>
      <c r="B7" s="18">
        <f>-MAX(Forecast!F9,0)*B6</f>
        <v>-240701390.38170037</v>
      </c>
    </row>
    <row r="8" spans="1:2" x14ac:dyDescent="0.25">
      <c r="A8" t="s">
        <v>59</v>
      </c>
      <c r="B8" s="18">
        <f>IF(OR(Assumptions!$B$33=0,Assumptions!B12&lt;=0),B5,MAX(B5+B7,0))</f>
        <v>1061770589.7611123</v>
      </c>
    </row>
    <row r="9" spans="1:2" x14ac:dyDescent="0.25">
      <c r="A9" t="s">
        <v>60</v>
      </c>
      <c r="B9" s="18">
        <f>B8*(1+Assumptions!B12)/(Assumptions!B26-Assumptions!B12)</f>
        <v>19293026826.825546</v>
      </c>
    </row>
    <row r="10" spans="1:2" x14ac:dyDescent="0.25">
      <c r="A10" t="s">
        <v>61</v>
      </c>
      <c r="B10" s="18">
        <f>B9/(1+Assumptions!B26)^(5-0.5*Assumptions!B32)</f>
        <v>13565759114.602715</v>
      </c>
    </row>
    <row r="11" spans="1:2" x14ac:dyDescent="0.25">
      <c r="A11" t="s">
        <v>62</v>
      </c>
      <c r="B11" s="18">
        <f>Forecast!B17+B10</f>
        <v>18076913602.438416</v>
      </c>
    </row>
    <row r="12" spans="1:2" x14ac:dyDescent="0.25">
      <c r="A12" t="s">
        <v>63</v>
      </c>
      <c r="B12" s="18">
        <f>-Assumptions!B30</f>
        <v>-1796100000</v>
      </c>
    </row>
    <row r="13" spans="1:2" x14ac:dyDescent="0.25">
      <c r="A13" t="s">
        <v>64</v>
      </c>
      <c r="B13" s="18">
        <f>B11+B12</f>
        <v>16280813602.438416</v>
      </c>
    </row>
    <row r="14" spans="1:2" x14ac:dyDescent="0.25">
      <c r="A14" s="19" t="s">
        <v>65</v>
      </c>
      <c r="B14" s="24">
        <f>B13/Assumptions!B31</f>
        <v>66.6427081557037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1752955033.9263375</v>
      </c>
    </row>
    <row r="18" spans="1:2" x14ac:dyDescent="0.25">
      <c r="A18" t="s">
        <v>60</v>
      </c>
      <c r="B18" s="18">
        <f>B17*Assumptions!B13</f>
        <v>32110391433.303463</v>
      </c>
    </row>
    <row r="19" spans="1:2" x14ac:dyDescent="0.25">
      <c r="A19" t="s">
        <v>61</v>
      </c>
      <c r="B19" s="18">
        <f>B18/(1+Assumptions!B26)^(5-0.5*Assumptions!B32)</f>
        <v>22578200878.989334</v>
      </c>
    </row>
    <row r="20" spans="1:2" x14ac:dyDescent="0.25">
      <c r="A20" t="s">
        <v>62</v>
      </c>
      <c r="B20" s="18">
        <f>Forecast!B17+B19</f>
        <v>27089355366.825035</v>
      </c>
    </row>
    <row r="21" spans="1:2" x14ac:dyDescent="0.25">
      <c r="A21" t="s">
        <v>63</v>
      </c>
      <c r="B21" s="18">
        <f>-Assumptions!B30</f>
        <v>-1796100000</v>
      </c>
    </row>
    <row r="22" spans="1:2" x14ac:dyDescent="0.25">
      <c r="A22" t="s">
        <v>64</v>
      </c>
      <c r="B22" s="18">
        <f>B20+B21</f>
        <v>25293255366.825035</v>
      </c>
    </row>
    <row r="23" spans="1:2" x14ac:dyDescent="0.25">
      <c r="A23" s="19" t="s">
        <v>65</v>
      </c>
      <c r="B23" s="25">
        <f>B22/Assumptions!B31</f>
        <v>103.53358725675413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94.75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66.6427081557037</v>
      </c>
    </row>
    <row r="29" spans="1:2" x14ac:dyDescent="0.25">
      <c r="A29" s="19" t="s">
        <v>73</v>
      </c>
      <c r="B29" s="12">
        <f>B28/B26-1</f>
        <v>-0.2966468796231799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0.06141</v>
      </c>
      <c r="B5" s="31">
        <v>91.26428839835543</v>
      </c>
      <c r="C5" s="31">
        <v>97.56305133985019</v>
      </c>
      <c r="D5" s="31">
        <v>105.55037890054395</v>
      </c>
      <c r="E5" s="31">
        <v>116.03265342007319</v>
      </c>
      <c r="F5" s="31">
        <v>130.42692163764784</v>
      </c>
    </row>
    <row r="6" spans="1:6" x14ac:dyDescent="0.25">
      <c r="A6" s="30">
        <v>0.07141</v>
      </c>
      <c r="B6" s="31">
        <v>74.07202679021682</v>
      </c>
      <c r="C6" s="31">
        <v>77.62548622724766</v>
      </c>
      <c r="D6" s="31">
        <v>81.91348286890677</v>
      </c>
      <c r="E6" s="31">
        <v>87.20208911484227</v>
      </c>
      <c r="F6" s="31">
        <v>93.90353083882904</v>
      </c>
    </row>
    <row r="7" spans="1:6" x14ac:dyDescent="0.25">
      <c r="A7" s="30">
        <v>0.08141</v>
      </c>
      <c r="B7" s="31">
        <v>62.05608215057705</v>
      </c>
      <c r="C7" s="31">
        <v>64.17381168310162</v>
      </c>
      <c r="D7" s="32">
        <v>66.64239612637557</v>
      </c>
      <c r="E7" s="31">
        <v>69.56420512951865</v>
      </c>
      <c r="F7" s="31">
        <v>73.0857236827923</v>
      </c>
    </row>
    <row r="8" spans="1:6" x14ac:dyDescent="0.25">
      <c r="A8" s="30">
        <v>0.09141</v>
      </c>
      <c r="B8" s="31">
        <v>53.1842086720152</v>
      </c>
      <c r="C8" s="31">
        <v>54.483615049378905</v>
      </c>
      <c r="D8" s="31">
        <v>55.958668369084315</v>
      </c>
      <c r="E8" s="31">
        <v>57.65227213439031</v>
      </c>
      <c r="F8" s="31">
        <v>59.622541159762534</v>
      </c>
    </row>
    <row r="9" spans="1:6" x14ac:dyDescent="0.25">
      <c r="A9" s="30">
        <v>0.10141</v>
      </c>
      <c r="B9" s="31">
        <v>46.364900345165786</v>
      </c>
      <c r="C9" s="31">
        <v>47.16907393281649</v>
      </c>
      <c r="D9" s="31">
        <v>48.061794071737204</v>
      </c>
      <c r="E9" s="31">
        <v>49.061660373593696</v>
      </c>
      <c r="F9" s="31">
        <v>50.19287389913038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6203200000</v>
      </c>
      <c r="C5" s="18">
        <v>6107100000</v>
      </c>
      <c r="D5" s="18">
        <v>5867900000</v>
      </c>
      <c r="E5" s="18">
        <v>5375600000</v>
      </c>
      <c r="F5" s="8" t="s">
        <v>84</v>
      </c>
    </row>
    <row r="6" spans="1:6" x14ac:dyDescent="0.25">
      <c r="A6" t="s">
        <v>44</v>
      </c>
      <c r="B6" s="18">
        <v>1077600000</v>
      </c>
      <c r="C6" s="18">
        <v>1164200000</v>
      </c>
      <c r="D6" s="18">
        <v>1057400000</v>
      </c>
      <c r="E6" s="18">
        <v>1008800000</v>
      </c>
      <c r="F6" s="8" t="s">
        <v>85</v>
      </c>
    </row>
    <row r="7" spans="1:6" x14ac:dyDescent="0.25">
      <c r="A7" t="s">
        <v>86</v>
      </c>
      <c r="B7" s="18">
        <v>247400000</v>
      </c>
      <c r="C7" s="18">
        <v>239100000</v>
      </c>
      <c r="D7" s="18">
        <v>225200000</v>
      </c>
      <c r="E7" s="18">
        <v>219000000</v>
      </c>
      <c r="F7" s="8" t="s">
        <v>87</v>
      </c>
    </row>
    <row r="8" spans="1:6" x14ac:dyDescent="0.25">
      <c r="A8" t="s">
        <v>88</v>
      </c>
      <c r="B8" s="18">
        <v>122400000</v>
      </c>
      <c r="C8" s="18">
        <v>179800000</v>
      </c>
      <c r="D8" s="18">
        <v>223500000</v>
      </c>
      <c r="E8" s="18">
        <v>178800000</v>
      </c>
      <c r="F8" s="8" t="s">
        <v>89</v>
      </c>
    </row>
    <row r="9" spans="1:6" x14ac:dyDescent="0.25">
      <c r="A9" t="s">
        <v>90</v>
      </c>
      <c r="B9" s="18">
        <v>-9800000</v>
      </c>
      <c r="C9" s="18">
        <v>8200000</v>
      </c>
      <c r="D9" s="18">
        <v>9300000</v>
      </c>
      <c r="E9" s="18">
        <v>68900000</v>
      </c>
      <c r="F9" s="8" t="s">
        <v>91</v>
      </c>
    </row>
    <row r="10" spans="1:6" x14ac:dyDescent="0.25">
      <c r="A10" t="s">
        <v>92</v>
      </c>
      <c r="B10" s="18">
        <v>2205100000</v>
      </c>
      <c r="C10" s="18">
        <v>2204600000</v>
      </c>
      <c r="D10" s="18">
        <v>2406000000</v>
      </c>
      <c r="E10" s="18">
        <v>2673500000</v>
      </c>
      <c r="F10" s="8" t="s">
        <v>93</v>
      </c>
    </row>
    <row r="11" spans="1:6" x14ac:dyDescent="0.25">
      <c r="A11" t="s">
        <v>94</v>
      </c>
      <c r="B11" s="18">
        <v>409000000</v>
      </c>
      <c r="C11" s="18">
        <v>964100000</v>
      </c>
      <c r="D11" s="18">
        <v>344500000</v>
      </c>
      <c r="E11" s="18">
        <v>270300000</v>
      </c>
      <c r="F11" s="8" t="s">
        <v>95</v>
      </c>
    </row>
    <row r="12" spans="1:6" x14ac:dyDescent="0.25">
      <c r="A12" t="s">
        <v>32</v>
      </c>
      <c r="B12" s="34">
        <v>244300000</v>
      </c>
      <c r="C12" s="34">
        <v>246900000</v>
      </c>
      <c r="D12" s="34">
        <v>247600000</v>
      </c>
      <c r="E12" s="34">
        <v>246300000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2026-09-19T00:07:18Z</dcterms:modified>
</cp:coreProperties>
</file>