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<sst xmlns="http://schemas.openxmlformats.org/spreadsheetml/2006/main" count="112" uniqueCount="100">
  <si>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Cigna Group (CI)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</si>
  <si>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</si>
  <si>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</si>
  <si>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</si>
  <si>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</si>
  <si>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</si>
  <si>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</si>
  <si>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</si>
  <si>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</si>
  <si>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</si>
  <si>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</si>
  <si>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</si>
  <si>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</si>
  <si>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</si>
  <si>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</si>
  <si>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</si>
  <si>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</si>
  <si>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</si>
  <si>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</si>
  <si>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</si>
  <si>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</si>
  <si>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</si>
  <si>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</si>
  <si>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</si>
  <si>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</si>
  <si>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</si>
  <si>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</si>
  <si>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</si>
  <si>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</si>
  <si>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</si>
  <si>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</si>
  <si>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</si>
  <si>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</si>
  <si>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</si>
  <si>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</si>
  <si>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</si>
  <si>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</si>
  <si>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</si>
  <si>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</si>
  <si>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</si>
  <si>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</si>
  <si>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</si>
  <si>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</si>
  <si>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</si>
  <si>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</si>
  <si>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</si>
  <si>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</si>
  <si>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</si>
  <si>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</si>
  <si>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</si>
  <si>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</si>
  <si>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</si>
  <si>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</si>
  <si>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</si>
  <si>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</si>
  <si>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</si>
  <si>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</si>
  <si>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</si>
  <si>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</si>
  <si>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</si>
  <si>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</si>
  <si>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</si>
  <si>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</si>
  <si>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</si>
  <si>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</si>
  <si>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</si>
  <si>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</si>
  <si>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</si>
  <si>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</si>
  <si>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</si>
  <si>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</si>
  <si>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</si>
  <si>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</si>
  <si>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</si>
  <si>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</si>
  <si>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</si>
  <si>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</si>
  <si>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</si>
  <si>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</si>
  <si>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</si>
  <si>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</si>
  <si>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</si>
  <si>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</si>
  <si>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</si>
  <si>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</si>
  <si>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</si>
  <si>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</si>
  <si>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</si>
  <si>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</si>
  <si>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</si>
  <si>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</si>
  <si>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</si>
  <si>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</si>
  <si>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</si>
  <si>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</si>
  <si>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</si>
  <si>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</si>
  <si>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</si>
  <si>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0.64%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</si>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</sst>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0.1514950529756025</v>
      </c>
    </row>
    <row r="7" spans="1:2" x14ac:dyDescent="0.25">
      <c r="A7" t="s">
        <v>5</v>
      </c>
      <c r="B7" s="6">
        <v>0.03568039472160332</v>
      </c>
    </row>
    <row r="8" spans="1:2" x14ac:dyDescent="0.25">
      <c r="A8" t="s">
        <v>6</v>
      </c>
      <c r="B8" s="6">
        <v>0.1921041224737135</v>
      </c>
    </row>
    <row r="9" spans="1:2" x14ac:dyDescent="0.25">
      <c r="A9" t="s">
        <v>7</v>
      </c>
      <c r="B9" s="6">
        <v>0.013354451753967296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-0.008030893965301928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8.743445743251899</v>
      </c>
    </row>
    <row r="14" spans="1:3" x14ac:dyDescent="0.25">
      <c r="A14" t="s">
        <v>12</v>
      </c>
      <c r="B14" s="6">
        <v>0.08390432076187443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0.5423899999999999</v>
      </c>
      <c r="C19" s="8" t="s">
        <v>19</v>
      </c>
    </row>
    <row r="20" spans="1:2" x14ac:dyDescent="0.25">
      <c r="A20" t="s">
        <v>20</v>
      </c>
      <c r="B20" s="10">
        <f>B17+B19*B18</f>
        <v>0.07981145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72740118528</v>
      </c>
    </row>
    <row r="23" spans="1:2" x14ac:dyDescent="0.25">
      <c r="A23" t="s">
        <v>24</v>
      </c>
      <c r="B23" s="11">
        <v>31463000000</v>
      </c>
    </row>
    <row r="24" spans="1:2" x14ac:dyDescent="0.25">
      <c r="A24" t="s">
        <v>25</v>
      </c>
      <c r="B24" s="10">
        <f>B22/(B22+B23)</f>
        <v>0.6980608599391802</v>
      </c>
    </row>
    <row r="25" spans="1:2" x14ac:dyDescent="0.25">
      <c r="A25" t="s">
        <v>26</v>
      </c>
      <c r="B25" s="10">
        <f>1-B24</f>
        <v>0.3019391400608198</v>
      </c>
    </row>
    <row r="26" spans="1:2" x14ac:dyDescent="0.25">
      <c r="A26" t="s">
        <v>27</v>
      </c>
      <c r="B26" s="12">
        <f>B24*B20+B25*B21*(1-B8)</f>
        <v>0.06790514003821092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273854000000</v>
      </c>
      <c r="C29" s="8" t="s">
        <v>30</v>
      </c>
    </row>
    <row r="30" spans="1:2" x14ac:dyDescent="0.25">
      <c r="A30" t="s">
        <v>31</v>
      </c>
      <c r="B30" s="11">
        <v>22817000000</v>
      </c>
    </row>
    <row r="31" spans="1:2" x14ac:dyDescent="0.25">
      <c r="A31" t="s">
        <v>32</v>
      </c>
      <c r="B31" s="13">
        <v>268563000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0.1514950529756025</v>
      </c>
      <c r="C5" s="10">
        <f>Assumptions!B6</f>
        <v>0.1514950529756025</v>
      </c>
      <c r="D5" s="10">
        <f>Assumptions!B6</f>
        <v>0.1514950529756025</v>
      </c>
      <c r="E5" s="10">
        <f>Assumptions!B6</f>
        <v>0.1514950529756025</v>
      </c>
      <c r="F5" s="10">
        <f>Assumptions!B6</f>
        <v>0.1514950529756025</v>
      </c>
    </row>
    <row r="6" spans="1:6" x14ac:dyDescent="0.25">
      <c r="A6" t="s">
        <v>43</v>
      </c>
      <c r="B6" s="18">
        <f>Assumptions!B29*(1+B5)</f>
        <v>315341526237.5806</v>
      </c>
      <c r="C6" s="18">
        <f>B6*(1+C5)</f>
        <v>363114207460.3503</v>
      </c>
      <c r="D6" s="18">
        <f>C6*(1+D5)</f>
        <v>418124213555.74994</v>
      </c>
      <c r="E6" s="18">
        <f>D6*(1+E5)</f>
        <v>481467963438.76044</v>
      </c>
      <c r="F6" s="18">
        <f>E6*(1+F5)</f>
        <v>554407978065.971</v>
      </c>
    </row>
    <row r="7" spans="1:6" x14ac:dyDescent="0.25">
      <c r="A7" t="s">
        <v>5</v>
      </c>
      <c r="B7" s="10">
        <f>Assumptions!B7</f>
        <v>0.03568039472160332</v>
      </c>
      <c r="C7" s="10">
        <f>Assumptions!B7</f>
        <v>0.03568039472160332</v>
      </c>
      <c r="D7" s="10">
        <f>Assumptions!B7</f>
        <v>0.03568039472160332</v>
      </c>
      <c r="E7" s="10">
        <f>Assumptions!B7</f>
        <v>0.03568039472160332</v>
      </c>
      <c r="F7" s="10">
        <f>Assumptions!B7</f>
        <v>0.03568039472160332</v>
      </c>
    </row>
    <row r="8" spans="1:6" x14ac:dyDescent="0.25">
      <c r="A8" t="s">
        <v>44</v>
      </c>
      <c r="B8" s="18">
        <f>B6*B7</f>
        <v>11251510128.269707</v>
      </c>
      <c r="C8" s="18">
        <f>C6*C7</f>
        <v>12956058251.207457</v>
      </c>
      <c r="D8" s="18">
        <f>D6*D7</f>
        <v>14918836982.32912</v>
      </c>
      <c r="E8" s="18">
        <f>E6*E7</f>
        <v>17178966981.301449</v>
      </c>
      <c r="F8" s="18">
        <f>F6*F7</f>
        <v>19781495494.19984</v>
      </c>
    </row>
    <row r="9" spans="1:6" x14ac:dyDescent="0.25">
      <c r="A9" t="s">
        <v>45</v>
      </c>
      <c r="B9" s="18">
        <f>B8*(1-Assumptions!B8)</f>
        <v>9090048648.574356</v>
      </c>
      <c r="C9" s="18">
        <f>C8*(1-Assumptions!B8)</f>
        <v>10467146050.140934</v>
      </c>
      <c r="D9" s="18">
        <f>D8*(1-Assumptions!B8)</f>
        <v>12052866895.510403</v>
      </c>
      <c r="E9" s="18">
        <f>E8*(1-Assumptions!B8)</f>
        <v>13878816604.353636</v>
      </c>
      <c r="F9" s="18">
        <f>F8*(1-Assumptions!B8)</f>
        <v>15981388661.068863</v>
      </c>
    </row>
    <row r="10" spans="1:6" x14ac:dyDescent="0.25">
      <c r="A10" t="s">
        <v>46</v>
      </c>
      <c r="B10" s="18">
        <f>B6*Assumptions!B9</f>
        <v>4211213198.162183</v>
      </c>
      <c r="C10" s="18">
        <f>C6*Assumptions!B9</f>
        <v>4849191164.709319</v>
      </c>
      <c r="D10" s="18">
        <f>D6*Assumptions!B9</f>
        <v>5583819637.095781</v>
      </c>
      <c r="E10" s="18">
        <f>E6*Assumptions!B9</f>
        <v>6429740688.823816</v>
      </c>
      <c r="F10" s="18">
        <f>F6*Assumptions!B9</f>
        <v>7403814595.096568</v>
      </c>
    </row>
    <row r="11" spans="1:6" x14ac:dyDescent="0.25">
      <c r="A11" t="s">
        <v>47</v>
      </c>
      <c r="B11" s="18">
        <f>-B6*Assumptions!B10</f>
        <v>-3153415262.3758063</v>
      </c>
      <c r="C11" s="18">
        <f>-C6*Assumptions!B10</f>
        <v>-3631142074.6035028</v>
      </c>
      <c r="D11" s="18">
        <f>-D6*Assumptions!B10</f>
        <v>-4181242135.5574994</v>
      </c>
      <c r="E11" s="18">
        <f>-E6*Assumptions!B10</f>
        <v>-4814679634.387605</v>
      </c>
      <c r="F11" s="18">
        <f>-F6*Assumptions!B10</f>
        <v>-5544079780.65971</v>
      </c>
    </row>
    <row r="12" spans="1:6" x14ac:dyDescent="0.25">
      <c r="A12" t="s">
        <v>48</v>
      </c>
      <c r="B12" s="18">
        <f>-(B6-Assumptions!B29)*Assumptions!B11</f>
        <v>333181924.09669167</v>
      </c>
      <c r="C12" s="18">
        <f>-(C6-B6)*Assumptions!B11</f>
        <v>383657337.33823353</v>
      </c>
      <c r="D12" s="18">
        <f>-(D6-C6)*Assumptions!B11</f>
        <v>441779525.98276734</v>
      </c>
      <c r="E12" s="18">
        <f>-(E6-D6)*Assumptions!B11</f>
        <v>508706938.67506367</v>
      </c>
      <c r="F12" s="18">
        <f>-(F6-E6)*Assumptions!B11</f>
        <v>585773523.2986993</v>
      </c>
    </row>
    <row r="13" spans="1:6" x14ac:dyDescent="0.25">
      <c r="A13" s="19" t="s">
        <v>49</v>
      </c>
      <c r="B13" s="20">
        <f>B9+B10+B11+B12</f>
        <v>10481028508.457422</v>
      </c>
      <c r="C13" s="20">
        <f>C9+C10+C11+C12</f>
        <v>12068852477.584986</v>
      </c>
      <c r="D13" s="20">
        <f>D9+D10+D11+D12</f>
        <v>13897223923.031454</v>
      </c>
      <c r="E13" s="20">
        <f>E9+E10+E11+E12</f>
        <v>16002584597.464912</v>
      </c>
      <c r="F13" s="20">
        <f>F9+F10+F11+F12</f>
        <v>18426896998.80442</v>
      </c>
    </row>
    <row r="14" spans="1:6" x14ac:dyDescent="0.25">
      <c r="A14" t="s">
        <v>50</v>
      </c>
      <c r="B14" s="21">
        <f>1/(1+Assumptions!$B$26)^(1-0.5*Assumptions!$B$32)</f>
        <v>0.9676842255474067</v>
      </c>
      <c r="C14" s="21">
        <f>1/(1+Assumptions!$B$26)^(2-0.5*Assumptions!$B$32)</f>
        <v>0.9061518568145313</v>
      </c>
      <c r="D14" s="21">
        <f>1/(1+Assumptions!$B$26)^(3-0.5*Assumptions!$B$32)</f>
        <v>0.8485321615570723</v>
      </c>
      <c r="E14" s="21">
        <f>1/(1+Assumptions!$B$26)^(4-0.5*Assumptions!$B$32)</f>
        <v>0.7945763436691681</v>
      </c>
      <c r="F14" s="21">
        <f>1/(1+Assumptions!$B$26)^(5-0.5*Assumptions!$B$32)</f>
        <v>0.7440514273025571</v>
      </c>
    </row>
    <row r="15" spans="1:6" x14ac:dyDescent="0.25">
      <c r="A15" s="19" t="s">
        <v>51</v>
      </c>
      <c r="B15" s="20">
        <f>B13*B14</f>
        <v>10142325955.146912</v>
      </c>
      <c r="C15" s="20">
        <f>C13*C14</f>
        <v>10936213082.18429</v>
      </c>
      <c r="D15" s="20">
        <f>D13*D14</f>
        <v>11792241455.052536</v>
      </c>
      <c r="E15" s="20">
        <f>E13*E14</f>
        <v>12715275158.710217</v>
      </c>
      <c r="F15" s="20">
        <f>F13*F14</f>
        <v>13710559012.717636</v>
      </c>
    </row>
    <row r="17" spans="1:2" x14ac:dyDescent="0.25">
      <c r="A17" s="22" t="s">
        <v>52</v>
      </c>
      <c r="B17" s="23">
        <f>SUM(B15:F15)</f>
        <v>59296614663.811584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18426896998.80442</v>
      </c>
    </row>
    <row r="5" spans="1:2" x14ac:dyDescent="0.25">
      <c r="A5" t="s">
        <v>56</v>
      </c>
      <c r="B5" s="18">
        <f>IF(Assumptions!$B$33=0,B4,B4-Forecast!F11-Forecast!F10-Forecast!F12)</f>
        <v>21434133852.796272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0.2979584337611352</v>
      </c>
    </row>
    <row r="7" spans="1:2" x14ac:dyDescent="0.25">
      <c r="A7" t="s">
        <v>58</v>
      </c>
      <c r="B7" s="18">
        <f>-MAX(Forecast!F9,0)*B6</f>
        <v>-6386480951.805703</v>
      </c>
    </row>
    <row r="8" spans="1:2" x14ac:dyDescent="0.25">
      <c r="A8" t="s">
        <v>59</v>
      </c>
      <c r="B8" s="18">
        <f>IF(OR(Assumptions!$B$33=0,Assumptions!B12&lt;=0),B5,MAX(B5+B7,0))</f>
        <v>15047652900.99057</v>
      </c>
    </row>
    <row r="9" spans="1:2" x14ac:dyDescent="0.25">
      <c r="A9" t="s">
        <v>60</v>
      </c>
      <c r="B9" s="18">
        <f>B8*(1+Assumptions!B12)/(Assumptions!B26-Assumptions!B12)</f>
        <v>359487096645.73987</v>
      </c>
    </row>
    <row r="10" spans="1:2" x14ac:dyDescent="0.25">
      <c r="A10" t="s">
        <v>61</v>
      </c>
      <c r="B10" s="18">
        <f>B9/(1+Assumptions!B26)^(5-0.5*Assumptions!B32)</f>
        <v>267476887356.11505</v>
      </c>
    </row>
    <row r="11" spans="1:2" x14ac:dyDescent="0.25">
      <c r="A11" t="s">
        <v>62</v>
      </c>
      <c r="B11" s="18">
        <f>Forecast!B17+B10</f>
        <v>326773502019.92664</v>
      </c>
    </row>
    <row r="12" spans="1:2" x14ac:dyDescent="0.25">
      <c r="A12" t="s">
        <v>63</v>
      </c>
      <c r="B12" s="18">
        <f>-Assumptions!B30</f>
        <v>-22817000000</v>
      </c>
    </row>
    <row r="13" spans="1:2" x14ac:dyDescent="0.25">
      <c r="A13" t="s">
        <v>64</v>
      </c>
      <c r="B13" s="18">
        <f>B11+B12</f>
        <v>303956502019.92664</v>
      </c>
    </row>
    <row r="14" spans="1:2" x14ac:dyDescent="0.25">
      <c r="A14" s="19" t="s">
        <v>65</v>
      </c>
      <c r="B14" s="24">
        <f>B13/Assumptions!B31</f>
        <v>1131.788451945825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27185310089.29641</v>
      </c>
    </row>
    <row r="18" spans="1:2" x14ac:dyDescent="0.25">
      <c r="A18" t="s">
        <v>60</v>
      </c>
      <c r="B18" s="18">
        <f>B17*Assumptions!B13</f>
        <v>237693283779.24158</v>
      </c>
    </row>
    <row r="19" spans="1:2" x14ac:dyDescent="0.25">
      <c r="A19" t="s">
        <v>61</v>
      </c>
      <c r="B19" s="18">
        <f>B18/(1+Assumptions!B26)^(5-0.5*Assumptions!B32)</f>
        <v>176856027056.17645</v>
      </c>
    </row>
    <row r="20" spans="1:2" x14ac:dyDescent="0.25">
      <c r="A20" t="s">
        <v>62</v>
      </c>
      <c r="B20" s="18">
        <f>Forecast!B17+B19</f>
        <v>236152641719.98804</v>
      </c>
    </row>
    <row r="21" spans="1:2" x14ac:dyDescent="0.25">
      <c r="A21" t="s">
        <v>63</v>
      </c>
      <c r="B21" s="18">
        <f>-Assumptions!B30</f>
        <v>-22817000000</v>
      </c>
    </row>
    <row r="22" spans="1:2" x14ac:dyDescent="0.25">
      <c r="A22" t="s">
        <v>64</v>
      </c>
      <c r="B22" s="18">
        <f>B20+B21</f>
        <v>213335641719.98804</v>
      </c>
    </row>
    <row r="23" spans="1:2" x14ac:dyDescent="0.25">
      <c r="A23" s="19" t="s">
        <v>65</v>
      </c>
      <c r="B23" s="25">
        <f>B22/Assumptions!B31</f>
        <v>794.3597655670663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275.28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1131.788451945825</v>
      </c>
    </row>
    <row r="29" spans="1:2" x14ac:dyDescent="0.25">
      <c r="A29" s="19" t="s">
        <v>73</v>
      </c>
      <c r="B29" s="12">
        <f>B28/B26-1</f>
        <v>3.1114082096259272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0.047905</v>
      </c>
      <c r="B5" s="31">
        <v>1785.1225754872762</v>
      </c>
      <c r="C5" s="31">
        <v>1947.271259863488</v>
      </c>
      <c r="D5" s="31">
        <v>2178.5296162333984</v>
      </c>
      <c r="E5" s="31">
        <v>2536.7946052172515</v>
      </c>
      <c r="F5" s="31">
        <v>3169.691138803357</v>
      </c>
    </row>
    <row r="6" spans="1:6" x14ac:dyDescent="0.25">
      <c r="A6" s="30">
        <v>0.057905</v>
      </c>
      <c r="B6" s="31">
        <v>1344.9935612621532</v>
      </c>
      <c r="C6" s="31">
        <v>1411.1220015713848</v>
      </c>
      <c r="D6" s="31">
        <v>1496.2252674751117</v>
      </c>
      <c r="E6" s="31">
        <v>1610.5030502085044</v>
      </c>
      <c r="F6" s="31">
        <v>1773.0611237268122</v>
      </c>
    </row>
    <row r="7" spans="1:6" x14ac:dyDescent="0.25">
      <c r="A7" s="30">
        <v>0.067905</v>
      </c>
      <c r="B7" s="31">
        <v>1071.4417609559919</v>
      </c>
      <c r="C7" s="31">
        <v>1098.8369196716758</v>
      </c>
      <c r="D7" s="32">
        <v>1131.792367112751</v>
      </c>
      <c r="E7" s="31">
        <v>1172.5084549711014</v>
      </c>
      <c r="F7" s="31">
        <v>1224.5229314995497</v>
      </c>
    </row>
    <row r="8" spans="1:6" x14ac:dyDescent="0.25">
      <c r="A8" s="30">
        <v>0.077905</v>
      </c>
      <c r="B8" s="31">
        <v>885.0183442735048</v>
      </c>
      <c r="C8" s="31">
        <v>894.4361410398234</v>
      </c>
      <c r="D8" s="31">
        <v>904.992660211917</v>
      </c>
      <c r="E8" s="31">
        <v>917.0444582262035</v>
      </c>
      <c r="F8" s="31">
        <v>931.1142989244938</v>
      </c>
    </row>
    <row r="9" spans="1:6" x14ac:dyDescent="0.25">
      <c r="A9" s="30">
        <v>0.087905</v>
      </c>
      <c r="B9" s="31">
        <v>756.0528725767691</v>
      </c>
      <c r="C9" s="31">
        <v>759.1599838558542</v>
      </c>
      <c r="D9" s="31">
        <v>762.2670951349388</v>
      </c>
      <c r="E9" s="31">
        <v>765.3742064140238</v>
      </c>
      <c r="F9" s="31">
        <v>768.4813176931085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273854000000</v>
      </c>
      <c r="C5" s="18">
        <v>246148000000</v>
      </c>
      <c r="D5" s="18">
        <v>194099000000</v>
      </c>
      <c r="E5" s="18">
        <v>179363000000</v>
      </c>
      <c r="F5" s="8" t="s">
        <v>84</v>
      </c>
    </row>
    <row r="6" spans="1:6" x14ac:dyDescent="0.25">
      <c r="A6" t="s">
        <v>44</v>
      </c>
      <c r="B6" s="18">
        <v>8154000000</v>
      </c>
      <c r="C6" s="18">
        <v>8444000000</v>
      </c>
      <c r="D6" s="18">
        <v>7370000000</v>
      </c>
      <c r="E6" s="18">
        <v>7295000000</v>
      </c>
      <c r="F6" s="8" t="s">
        <v>85</v>
      </c>
    </row>
    <row r="7" spans="1:6" x14ac:dyDescent="0.25">
      <c r="A7" t="s">
        <v>86</v>
      </c>
      <c r="B7" s="18">
        <v>2775000000</v>
      </c>
      <c r="C7" s="18">
        <v>2775000000</v>
      </c>
      <c r="D7" s="18">
        <v>3035000000</v>
      </c>
      <c r="E7" s="18">
        <v>2937000000</v>
      </c>
      <c r="F7" s="8" t="s">
        <v>87</v>
      </c>
    </row>
    <row r="8" spans="1:6" x14ac:dyDescent="0.25">
      <c r="A8" t="s">
        <v>88</v>
      </c>
      <c r="B8" s="18">
        <v>1212000000</v>
      </c>
      <c r="C8" s="18">
        <v>1406000000</v>
      </c>
      <c r="D8" s="18">
        <v>1573000000</v>
      </c>
      <c r="E8" s="18">
        <v>1295000000</v>
      </c>
      <c r="F8" s="8" t="s">
        <v>89</v>
      </c>
    </row>
    <row r="9" spans="1:6" x14ac:dyDescent="0.25">
      <c r="A9" t="s">
        <v>90</v>
      </c>
      <c r="B9" s="18">
        <v>261000000</v>
      </c>
      <c r="C9" s="18">
        <v>-418000000</v>
      </c>
      <c r="D9" s="18">
        <v>-3025000000</v>
      </c>
      <c r="E9" s="18">
        <v>-259000000</v>
      </c>
      <c r="F9" s="8" t="s">
        <v>91</v>
      </c>
    </row>
    <row r="10" spans="1:6" x14ac:dyDescent="0.25">
      <c r="A10" t="s">
        <v>92</v>
      </c>
      <c r="B10" s="18">
        <v>31463000000</v>
      </c>
      <c r="C10" s="18">
        <v>31972000000</v>
      </c>
      <c r="D10" s="18">
        <v>30930000000</v>
      </c>
      <c r="E10" s="18">
        <v>31093000000</v>
      </c>
      <c r="F10" s="8" t="s">
        <v>93</v>
      </c>
    </row>
    <row r="11" spans="1:6" x14ac:dyDescent="0.25">
      <c r="A11" t="s">
        <v>94</v>
      </c>
      <c r="B11" s="18">
        <v>8646000000</v>
      </c>
      <c r="C11" s="18">
        <v>8215000000</v>
      </c>
      <c r="D11" s="18">
        <v>8565000000</v>
      </c>
      <c r="E11" s="18">
        <v>6762000000</v>
      </c>
      <c r="F11" s="8" t="s">
        <v>95</v>
      </c>
    </row>
    <row r="12" spans="1:6" x14ac:dyDescent="0.25">
      <c r="A12" t="s">
        <v>32</v>
      </c>
      <c r="B12" s="34">
        <v>268563000</v>
      </c>
      <c r="C12" s="34">
        <v>283218000</v>
      </c>
      <c r="D12" s="34">
        <v>296882000</v>
      </c>
      <c r="E12" s="34">
        <v>313065000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2026-09-19T01:03:58Z</dcterms:modified>
</cp:coreProperties>
</file>