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<sst xmlns="http://schemas.openxmlformats.org/spreadsheetml/2006/main" count="114" uniqueCount="100">
  <si>
    <t>Centuria Industrial REIT (CIP.AX)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</si>
  <si>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</si>
  <si>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</si>
  <si>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</si>
  <si>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</si>
  <si>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</si>
  <si>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</si>
  <si>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</si>
  <si>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</si>
  <si>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</si>
  <si>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</si>
  <si>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</si>
  <si>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</si>
  <si>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</si>
  <si>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</si>
  <si>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</si>
  <si>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</si>
  <si>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</si>
  <si>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</si>
  <si>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</si>
  <si>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</si>
  <si>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</si>
  <si>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</si>
  <si>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</si>
  <si>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</si>
  <si>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</si>
  <si>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</si>
  <si>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</si>
  <si>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</si>
  <si>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</si>
  <si>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</si>
  <si>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</si>
  <si>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</si>
  <si>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</si>
  <si>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</si>
  <si>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</si>
  <si>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</si>
  <si>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</si>
  <si>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</si>
  <si>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</si>
  <si>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</si>
  <si>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</si>
  <si>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</si>
  <si>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</si>
  <si>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</si>
  <si>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</si>
  <si>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</si>
  <si>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</si>
  <si>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</si>
  <si>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</si>
  <si>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</si>
  <si>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</si>
  <si>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</si>
  <si>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</si>
  <si>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</si>
  <si>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</si>
  <si>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</si>
  <si>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</si>
  <si>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</si>
  <si>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</si>
  <si>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</si>
  <si>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</si>
  <si>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</si>
  <si>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</si>
  <si>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</si>
  <si>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</si>
  <si>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</si>
  <si>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</si>
  <si>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</si>
  <si>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</si>
  <si>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</si>
  <si>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</si>
  <si>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</si>
  <si>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</si>
  <si>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</si>
  <si>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</si>
  <si>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</si>
  <si>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</si>
  <si>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</si>
  <si>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</si>
  <si>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</si>
  <si>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</si>
  <si>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</si>
  <si>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</si>
  <si>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</si>
  <si>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</si>
  <si>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</si>
  <si>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derived</t>
  </si>
  <si>
    <t>Capital expenditure</t>
  </si>
  <si>
    <t>Change in working 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</si>
  <si>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</si>
  <si>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</si>
  <si>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</si>
  <si>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</si>
  <si>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</si>
  <si>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</si>
  <si>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</si>
  <si>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Reported capital expenditure averages just 0.00%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</si>
  <si>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Capital expenditure runs at 1.0% of revenue against depreciation of 0.0%.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</si>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</sst>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0.03795525242395725</v>
      </c>
    </row>
    <row r="7" spans="1:2" x14ac:dyDescent="0.25">
      <c r="A7" t="s">
        <v>5</v>
      </c>
      <c r="B7" s="6">
        <v>0.641621190078393</v>
      </c>
    </row>
    <row r="8" spans="1:2" x14ac:dyDescent="0.25">
      <c r="A8" t="s">
        <v>6</v>
      </c>
      <c r="B8" s="6">
        <v>0</v>
      </c>
    </row>
    <row r="9" spans="1:2" x14ac:dyDescent="0.25">
      <c r="A9" t="s">
        <v>7</v>
      </c>
      <c r="B9" s="6">
        <v>0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0.5585513614273351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19.78317820873802</v>
      </c>
    </row>
    <row r="14" spans="1:3" x14ac:dyDescent="0.25">
      <c r="A14" t="s">
        <v>12</v>
      </c>
      <c r="B14" s="6">
        <v>0.08609250836395288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0.9691799999999999</v>
      </c>
      <c r="C19" s="8" t="s">
        <v>19</v>
      </c>
    </row>
    <row r="20" spans="1:2" x14ac:dyDescent="0.25">
      <c r="A20" t="s">
        <v>20</v>
      </c>
      <c r="B20" s="10">
        <f>B17+B19*B18</f>
        <v>0.1116308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1760774400</v>
      </c>
    </row>
    <row r="23" spans="1:2" x14ac:dyDescent="0.25">
      <c r="A23" t="s">
        <v>24</v>
      </c>
      <c r="B23" s="11">
        <v>1378832000</v>
      </c>
    </row>
    <row r="24" spans="1:2" x14ac:dyDescent="0.25">
      <c r="A24" t="s">
        <v>25</v>
      </c>
      <c r="B24" s="10">
        <f>B22/(B22+B23)</f>
        <v>0.5608264781215887</v>
      </c>
    </row>
    <row r="25" spans="1:2" x14ac:dyDescent="0.25">
      <c r="A25" t="s">
        <v>26</v>
      </c>
      <c r="B25" s="10">
        <f>1-B24</f>
        <v>0.4391735218784113</v>
      </c>
    </row>
    <row r="26" spans="1:2" x14ac:dyDescent="0.25">
      <c r="A26" t="s">
        <v>27</v>
      </c>
      <c r="B26" s="12">
        <f>B24*B20+B25*B21*(1-B8)</f>
        <v>0.08609250836395288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248337000</v>
      </c>
      <c r="C29" s="8" t="s">
        <v>30</v>
      </c>
    </row>
    <row r="30" spans="1:2" x14ac:dyDescent="0.25">
      <c r="A30" t="s">
        <v>31</v>
      </c>
      <c r="B30" s="11">
        <v>1365858000</v>
      </c>
    </row>
    <row r="31" spans="1:2" x14ac:dyDescent="0.25">
      <c r="A31" t="s">
        <v>32</v>
      </c>
      <c r="B31" s="13">
        <v>627539000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0.03795525242395725</v>
      </c>
      <c r="C5" s="10">
        <f>Assumptions!B6</f>
        <v>0.03795525242395725</v>
      </c>
      <c r="D5" s="10">
        <f>Assumptions!B6</f>
        <v>0.03795525242395725</v>
      </c>
      <c r="E5" s="10">
        <f>Assumptions!B6</f>
        <v>0.03795525242395725</v>
      </c>
      <c r="F5" s="10">
        <f>Assumptions!B6</f>
        <v>0.03795525242395725</v>
      </c>
    </row>
    <row r="6" spans="1:6" x14ac:dyDescent="0.25">
      <c r="A6" t="s">
        <v>43</v>
      </c>
      <c r="B6" s="18">
        <f>Assumptions!B29*(1+B5)</f>
        <v>257762693.5212083</v>
      </c>
      <c r="C6" s="18">
        <f>B6*(1+C5)</f>
        <v>267546141.61928487</v>
      </c>
      <c r="D6" s="18">
        <f>C6*(1+D5)</f>
        <v>277700922.9595007</v>
      </c>
      <c r="E6" s="18">
        <f>D6*(1+E5)</f>
        <v>288241131.5887944</v>
      </c>
      <c r="F6" s="18">
        <f>E6*(1+F5)</f>
        <v>299181396.4972142</v>
      </c>
    </row>
    <row r="7" spans="1:6" x14ac:dyDescent="0.25">
      <c r="A7" t="s">
        <v>5</v>
      </c>
      <c r="B7" s="10">
        <f>Assumptions!B7</f>
        <v>0.641621190078393</v>
      </c>
      <c r="C7" s="10">
        <f>Assumptions!B7</f>
        <v>0.641621190078393</v>
      </c>
      <c r="D7" s="10">
        <f>Assumptions!B7</f>
        <v>0.641621190078393</v>
      </c>
      <c r="E7" s="10">
        <f>Assumptions!B7</f>
        <v>0.641621190078393</v>
      </c>
      <c r="F7" s="10">
        <f>Assumptions!B7</f>
        <v>0.641621190078393</v>
      </c>
    </row>
    <row r="8" spans="1:6" x14ac:dyDescent="0.25">
      <c r="A8" t="s">
        <v>44</v>
      </c>
      <c r="B8" s="18">
        <f>B6*B7</f>
        <v>165386006.17488974</v>
      </c>
      <c r="C8" s="18">
        <f>C6*C7</f>
        <v>171663273.78664783</v>
      </c>
      <c r="D8" s="18">
        <f>D6*D7</f>
        <v>178178796.67514294</v>
      </c>
      <c r="E8" s="18">
        <f>E6*E7</f>
        <v>184941617.87954494</v>
      </c>
      <c r="F8" s="18">
        <f>F6*F7</f>
        <v>191961123.66985813</v>
      </c>
    </row>
    <row r="9" spans="1:6" x14ac:dyDescent="0.25">
      <c r="A9" t="s">
        <v>45</v>
      </c>
      <c r="B9" s="18">
        <f>B8*(1-Assumptions!B8)</f>
        <v>165386006.17488974</v>
      </c>
      <c r="C9" s="18">
        <f>C8*(1-Assumptions!B8)</f>
        <v>171663273.78664783</v>
      </c>
      <c r="D9" s="18">
        <f>D8*(1-Assumptions!B8)</f>
        <v>178178796.67514294</v>
      </c>
      <c r="E9" s="18">
        <f>E8*(1-Assumptions!B8)</f>
        <v>184941617.87954494</v>
      </c>
      <c r="F9" s="18">
        <f>F8*(1-Assumptions!B8)</f>
        <v>191961123.66985813</v>
      </c>
    </row>
    <row r="10" spans="1:6" x14ac:dyDescent="0.25">
      <c r="A10" t="s">
        <v>46</v>
      </c>
      <c r="B10" s="18">
        <f>B6*Assumptions!B9</f>
        <v>0</v>
      </c>
      <c r="C10" s="18">
        <f>C6*Assumptions!B9</f>
        <v>0</v>
      </c>
      <c r="D10" s="18">
        <f>D6*Assumptions!B9</f>
        <v>0</v>
      </c>
      <c r="E10" s="18">
        <f>E6*Assumptions!B9</f>
        <v>0</v>
      </c>
      <c r="F10" s="18">
        <f>F6*Assumptions!B9</f>
        <v>0</v>
      </c>
    </row>
    <row r="11" spans="1:6" x14ac:dyDescent="0.25">
      <c r="A11" t="s">
        <v>47</v>
      </c>
      <c r="B11" s="18">
        <f>-B6*Assumptions!B10</f>
        <v>-2577626.9352120827</v>
      </c>
      <c r="C11" s="18">
        <f>-C6*Assumptions!B10</f>
        <v>-2675461.4161928487</v>
      </c>
      <c r="D11" s="18">
        <f>-D6*Assumptions!B10</f>
        <v>-2777009.229595007</v>
      </c>
      <c r="E11" s="18">
        <f>-E6*Assumptions!B10</f>
        <v>-2882411.3158879443</v>
      </c>
      <c r="F11" s="18">
        <f>-F6*Assumptions!B10</f>
        <v>-2991813.964972142</v>
      </c>
    </row>
    <row r="12" spans="1:6" x14ac:dyDescent="0.25">
      <c r="A12" t="s">
        <v>48</v>
      </c>
      <c r="B12" s="18">
        <f>-(B6-Assumptions!B29)*Assumptions!B11</f>
        <v>-5264733.9486677</v>
      </c>
      <c r="C12" s="18">
        <f>-(C6-B6)*Assumptions!B11</f>
        <v>-5464558.254634347</v>
      </c>
      <c r="D12" s="18">
        <f>-(D6-C6)*Assumptions!B11</f>
        <v>-5671966.942574435</v>
      </c>
      <c r="E12" s="18">
        <f>-(E6-D6)*Assumptions!B11</f>
        <v>-5887247.879620164</v>
      </c>
      <c r="F12" s="18">
        <f>-(F6-E6)*Assumptions!B11</f>
        <v>-6110699.858973572</v>
      </c>
    </row>
    <row r="13" spans="1:6" x14ac:dyDescent="0.25">
      <c r="A13" s="19" t="s">
        <v>49</v>
      </c>
      <c r="B13" s="20">
        <f>B9+B10+B11+B12</f>
        <v>157543645.29100996</v>
      </c>
      <c r="C13" s="20">
        <f>C9+C10+C11+C12</f>
        <v>163523254.11582062</v>
      </c>
      <c r="D13" s="20">
        <f>D9+D10+D11+D12</f>
        <v>169729820.5029735</v>
      </c>
      <c r="E13" s="20">
        <f>E9+E10+E11+E12</f>
        <v>176171958.68403682</v>
      </c>
      <c r="F13" s="20">
        <f>F9+F10+F11+F12</f>
        <v>182858609.84591243</v>
      </c>
    </row>
    <row r="14" spans="1:6" x14ac:dyDescent="0.25">
      <c r="A14" t="s">
        <v>50</v>
      </c>
      <c r="B14" s="21">
        <f>1/(1+Assumptions!$B$26)^(1-0.5*Assumptions!$B$32)</f>
        <v>0.9595477490404881</v>
      </c>
      <c r="C14" s="21">
        <f>1/(1+Assumptions!$B$26)^(2-0.5*Assumptions!$B$32)</f>
        <v>0.8834862055037219</v>
      </c>
      <c r="D14" s="21">
        <f>1/(1+Assumptions!$B$26)^(3-0.5*Assumptions!$B$32)</f>
        <v>0.813453917322909</v>
      </c>
      <c r="E14" s="21">
        <f>1/(1+Assumptions!$B$26)^(4-0.5*Assumptions!$B$32)</f>
        <v>0.7489729567771939</v>
      </c>
      <c r="F14" s="21">
        <f>1/(1+Assumptions!$B$26)^(5-0.5*Assumptions!$B$32)</f>
        <v>0.6896032805763639</v>
      </c>
    </row>
    <row r="15" spans="1:6" x14ac:dyDescent="0.25">
      <c r="A15" s="19" t="s">
        <v>51</v>
      </c>
      <c r="B15" s="20">
        <f>B13*B14</f>
        <v>151170650.2146217</v>
      </c>
      <c r="C15" s="20">
        <f>C13*C14</f>
        <v>144470539.29040724</v>
      </c>
      <c r="D15" s="20">
        <f>D13*D14</f>
        <v>138067387.374658</v>
      </c>
      <c r="E15" s="20">
        <f>E13*E14</f>
        <v>131948032.7968127</v>
      </c>
      <c r="F15" s="20">
        <f>F13*F14</f>
        <v>126099897.2313746</v>
      </c>
    </row>
    <row r="17" spans="1:2" x14ac:dyDescent="0.25">
      <c r="A17" s="22" t="s">
        <v>52</v>
      </c>
      <c r="B17" s="23">
        <f>SUM(B15:F15)</f>
        <v>691756506.9078742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182858609.84591243</v>
      </c>
    </row>
    <row r="5" spans="1:2" x14ac:dyDescent="0.25">
      <c r="A5" t="s">
        <v>56</v>
      </c>
      <c r="B5" s="18">
        <f>IF(Assumptions!$B$33=0,B4,B4-Forecast!F11-Forecast!F10-Forecast!F12)</f>
        <v>191961123.66985813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0.29038531313681126</v>
      </c>
    </row>
    <row r="7" spans="1:2" x14ac:dyDescent="0.25">
      <c r="A7" t="s">
        <v>58</v>
      </c>
      <c r="B7" s="18">
        <f>-MAX(Forecast!F9,0)*B6</f>
        <v>-55742691.006965905</v>
      </c>
    </row>
    <row r="8" spans="1:2" x14ac:dyDescent="0.25">
      <c r="A8" t="s">
        <v>59</v>
      </c>
      <c r="B8" s="18">
        <f>IF(OR(Assumptions!$B$33=0,Assumptions!B12&lt;=0),B5,MAX(B5+B7,0))</f>
        <v>136218432.66289222</v>
      </c>
    </row>
    <row r="9" spans="1:2" x14ac:dyDescent="0.25">
      <c r="A9" t="s">
        <v>60</v>
      </c>
      <c r="B9" s="18">
        <f>B8*(1+Assumptions!B12)/(Assumptions!B26-Assumptions!B12)</f>
        <v>2285450331.2856016</v>
      </c>
    </row>
    <row r="10" spans="1:2" x14ac:dyDescent="0.25">
      <c r="A10" t="s">
        <v>61</v>
      </c>
      <c r="B10" s="18">
        <f>B9/(1+Assumptions!B26)^(5-0.5*Assumptions!B32)</f>
        <v>1576054046.0488884</v>
      </c>
    </row>
    <row r="11" spans="1:2" x14ac:dyDescent="0.25">
      <c r="A11" t="s">
        <v>62</v>
      </c>
      <c r="B11" s="18">
        <f>Forecast!B17+B10</f>
        <v>2267810552.956763</v>
      </c>
    </row>
    <row r="12" spans="1:2" x14ac:dyDescent="0.25">
      <c r="A12" t="s">
        <v>63</v>
      </c>
      <c r="B12" s="18">
        <f>-Assumptions!B30</f>
        <v>-1365858000</v>
      </c>
    </row>
    <row r="13" spans="1:2" x14ac:dyDescent="0.25">
      <c r="A13" t="s">
        <v>64</v>
      </c>
      <c r="B13" s="18">
        <f>B11+B12</f>
        <v>901952552.9567628</v>
      </c>
    </row>
    <row r="14" spans="1:2" x14ac:dyDescent="0.25">
      <c r="A14" s="19" t="s">
        <v>65</v>
      </c>
      <c r="B14" s="24">
        <f>B13/Assumptions!B31</f>
        <v>1.4372852571023678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191961123.66985813</v>
      </c>
    </row>
    <row r="18" spans="1:2" x14ac:dyDescent="0.25">
      <c r="A18" t="s">
        <v>60</v>
      </c>
      <c r="B18" s="18">
        <f>B17*Assumptions!B13</f>
        <v>3797601118.710401</v>
      </c>
    </row>
    <row r="19" spans="1:2" x14ac:dyDescent="0.25">
      <c r="A19" t="s">
        <v>61</v>
      </c>
      <c r="B19" s="18">
        <f>B18/(1+Assumptions!B26)^(5-0.5*Assumptions!B32)</f>
        <v>2618838189.783162</v>
      </c>
    </row>
    <row r="20" spans="1:2" x14ac:dyDescent="0.25">
      <c r="A20" t="s">
        <v>62</v>
      </c>
      <c r="B20" s="18">
        <f>Forecast!B17+B19</f>
        <v>3310594696.691036</v>
      </c>
    </row>
    <row r="21" spans="1:2" x14ac:dyDescent="0.25">
      <c r="A21" t="s">
        <v>63</v>
      </c>
      <c r="B21" s="18">
        <f>-Assumptions!B30</f>
        <v>-1365858000</v>
      </c>
    </row>
    <row r="22" spans="1:2" x14ac:dyDescent="0.25">
      <c r="A22" t="s">
        <v>64</v>
      </c>
      <c r="B22" s="18">
        <f>B20+B21</f>
        <v>1944736696.6910362</v>
      </c>
    </row>
    <row r="23" spans="1:2" x14ac:dyDescent="0.25">
      <c r="A23" s="19" t="s">
        <v>65</v>
      </c>
      <c r="B23" s="25">
        <f>B22/Assumptions!B31</f>
        <v>3.098989380247341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2.82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1.4372852571023678</v>
      </c>
    </row>
    <row r="29" spans="1:2" x14ac:dyDescent="0.25">
      <c r="A29" s="19" t="s">
        <v>73</v>
      </c>
      <c r="B29" s="12">
        <f>B28/B26-1</f>
        <v>-0.49032437691405395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0.066093</v>
      </c>
      <c r="B5" s="31">
        <v>2.498813120054799</v>
      </c>
      <c r="C5" s="31">
        <v>2.5161635079401576</v>
      </c>
      <c r="D5" s="31">
        <v>2.5335138958255157</v>
      </c>
      <c r="E5" s="31">
        <v>2.5508642837108746</v>
      </c>
      <c r="F5" s="31">
        <v>2.5682146715962317</v>
      </c>
    </row>
    <row r="6" spans="1:6" x14ac:dyDescent="0.25">
      <c r="A6" s="30">
        <v>0.076093</v>
      </c>
      <c r="B6" s="31">
        <v>1.8841296426273015</v>
      </c>
      <c r="C6" s="31">
        <v>1.898579838412856</v>
      </c>
      <c r="D6" s="31">
        <v>1.91303003419841</v>
      </c>
      <c r="E6" s="31">
        <v>1.9274802299839646</v>
      </c>
      <c r="F6" s="31">
        <v>1.9419304257695191</v>
      </c>
    </row>
    <row r="7" spans="1:6" x14ac:dyDescent="0.25">
      <c r="A7" s="30">
        <v>0.086093</v>
      </c>
      <c r="B7" s="31">
        <v>1.4127625057564712</v>
      </c>
      <c r="C7" s="31">
        <v>1.4250135514348958</v>
      </c>
      <c r="D7" s="32">
        <v>1.437264597113318</v>
      </c>
      <c r="E7" s="31">
        <v>1.449515642791742</v>
      </c>
      <c r="F7" s="31">
        <v>1.4617666884701648</v>
      </c>
    </row>
    <row r="8" spans="1:6" x14ac:dyDescent="0.25">
      <c r="A8" s="30">
        <v>0.096093</v>
      </c>
      <c r="B8" s="31">
        <v>1.0399420571503435</v>
      </c>
      <c r="C8" s="31">
        <v>1.0504747033314097</v>
      </c>
      <c r="D8" s="31">
        <v>1.0610073495124759</v>
      </c>
      <c r="E8" s="31">
        <v>1.071539995693542</v>
      </c>
      <c r="F8" s="31">
        <v>1.0820726418746074</v>
      </c>
    </row>
    <row r="9" spans="1:6" x14ac:dyDescent="0.25">
      <c r="A9" s="30">
        <v>0.106093</v>
      </c>
      <c r="B9" s="31">
        <v>0.7377795707207231</v>
      </c>
      <c r="C9" s="31">
        <v>0.7469374188893367</v>
      </c>
      <c r="D9" s="31">
        <v>0.7560952670579499</v>
      </c>
      <c r="E9" s="31">
        <v>0.7652531152265633</v>
      </c>
      <c r="F9" s="31">
        <v>0.7744109633951768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248337000</v>
      </c>
      <c r="C5" s="18">
        <v>233316000</v>
      </c>
      <c r="D5" s="18">
        <v>221146000</v>
      </c>
      <c r="E5" s="18">
        <v>222078000</v>
      </c>
      <c r="F5" s="8" t="s">
        <v>84</v>
      </c>
    </row>
    <row r="6" spans="1:6" x14ac:dyDescent="0.25">
      <c r="A6" t="s">
        <v>44</v>
      </c>
      <c r="B6" s="18">
        <v>158045000</v>
      </c>
      <c r="C6" s="18">
        <v>147878000</v>
      </c>
      <c r="D6" s="18">
        <v>143588000</v>
      </c>
      <c r="E6" s="18">
        <v>143678000</v>
      </c>
      <c r="F6" s="8" t="s">
        <v>85</v>
      </c>
    </row>
    <row r="7" spans="1:6" x14ac:dyDescent="0.25">
      <c r="A7" t="s">
        <v>86</v>
      </c>
      <c r="B7" s="18">
        <v>0</v>
      </c>
      <c r="C7" s="18">
        <v>0</v>
      </c>
      <c r="D7" s="18">
        <v>0</v>
      </c>
      <c r="E7" s="18">
        <v>0</v>
      </c>
      <c r="F7" s="8" t="s">
        <v>87</v>
      </c>
    </row>
    <row r="8" spans="1:6" x14ac:dyDescent="0.25">
      <c r="A8" t="s">
        <v>88</v>
      </c>
      <c r="B8" s="18">
        <v>0</v>
      </c>
      <c r="C8" s="18">
        <v>0</v>
      </c>
      <c r="D8" s="18">
        <v>0</v>
      </c>
      <c r="E8" s="18">
        <v>0</v>
      </c>
      <c r="F8" s="8" t="s">
        <v>87</v>
      </c>
    </row>
    <row r="9" spans="1:6" x14ac:dyDescent="0.25">
      <c r="A9" t="s">
        <v>89</v>
      </c>
      <c r="B9" s="18">
        <v>8390000</v>
      </c>
      <c r="C9" s="18">
        <v>-6669000</v>
      </c>
      <c r="D9" s="18">
        <v>-1541000</v>
      </c>
      <c r="E9" s="18">
        <v>0</v>
      </c>
      <c r="F9" s="8" t="s">
        <v>87</v>
      </c>
    </row>
    <row r="10" spans="1:6" x14ac:dyDescent="0.25">
      <c r="A10" t="s">
        <v>90</v>
      </c>
      <c r="B10" s="18">
        <v>1378832000</v>
      </c>
      <c r="C10" s="18">
        <v>1359202000</v>
      </c>
      <c r="D10" s="18">
        <v>1334878000</v>
      </c>
      <c r="E10" s="18">
        <v>1289856000</v>
      </c>
      <c r="F10" s="8" t="s">
        <v>91</v>
      </c>
    </row>
    <row r="11" spans="1:6" x14ac:dyDescent="0.25">
      <c r="A11" t="s">
        <v>92</v>
      </c>
      <c r="B11" s="18">
        <v>12974000</v>
      </c>
      <c r="C11" s="18">
        <v>15038000</v>
      </c>
      <c r="D11" s="18">
        <v>16536000</v>
      </c>
      <c r="E11" s="18">
        <v>20868000</v>
      </c>
      <c r="F11" s="8" t="s">
        <v>93</v>
      </c>
    </row>
    <row r="12" spans="1:6" x14ac:dyDescent="0.25">
      <c r="A12" t="s">
        <v>32</v>
      </c>
      <c r="B12" s="34">
        <v>627539000</v>
      </c>
      <c r="C12" s="34">
        <v>634931000</v>
      </c>
      <c r="D12" s="34">
        <v>634931000</v>
      </c>
      <c r="E12" s="34">
        <v>613264000</v>
      </c>
      <c r="F12" s="8" t="s">
        <v>94</v>
      </c>
    </row>
    <row r="15" spans="1:1" x14ac:dyDescent="0.25">
      <c r="A15" s="19" t="s">
        <v>95</v>
      </c>
    </row>
    <row r="16" ht="22" customHeight="1" spans="1:6" x14ac:dyDescent="0.25">
      <c r="A16" s="35" t="s">
        <v>96</v>
      </c>
      <c r="B16" s="35"/>
      <c r="C16" s="35"/>
      <c r="D16" s="35"/>
      <c r="E16" s="35"/>
      <c r="F16" s="35"/>
    </row>
    <row r="17" ht="86" customHeight="1" spans="1:6" x14ac:dyDescent="0.25">
      <c r="A17" s="35" t="s">
        <v>97</v>
      </c>
      <c r="B17" s="35"/>
      <c r="C17" s="35"/>
      <c r="D17" s="35"/>
      <c r="E17" s="35"/>
      <c r="F17" s="35"/>
    </row>
    <row r="18" ht="54" customHeight="1" spans="1:6" x14ac:dyDescent="0.25">
      <c r="A18" s="35" t="s">
        <v>98</v>
      </c>
      <c r="B18" s="35"/>
      <c r="C18" s="35"/>
      <c r="D18" s="35"/>
      <c r="E18" s="35"/>
      <c r="F18" s="35"/>
    </row>
    <row r="20" spans="1:1" x14ac:dyDescent="0.25">
      <c r="A20" s="36" t="s">
        <v>99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2026-09-19T00:06:12Z</dcterms:modified>
</cp:coreProperties>
</file>