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<sst xmlns="http://schemas.openxmlformats.org/spreadsheetml/2006/main" count="113" uniqueCount="101">
  <si>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Cipla Limited (CIPLA.NS)</t>
  </si>
  <si>
    <t>DCF Studio - Base case</t>
  </si>
  <si>
    <t>Blue figures on a cream fill are inputs. Every other figure is a formula - change an input and the model reprices. Currency figures are INR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</si>
  <si>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</si>
  <si>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</si>
  <si>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</si>
  <si>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</si>
  <si>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</si>
  <si>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</si>
  <si>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</si>
  <si>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</si>
  <si>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</si>
  <si>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</si>
  <si>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</si>
  <si>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</si>
  <si>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</si>
  <si>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INR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</si>
  <si>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</si>
  <si>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</si>
  <si>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</si>
  <si>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</si>
  <si>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</si>
  <si>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</si>
  <si>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(INR m)</t>
  </si>
  <si>
    <t>Total debt (INR m)</t>
  </si>
  <si>
    <t>Equity weight</t>
  </si>
  <si>
    <t>Debt weight</t>
  </si>
  <si>
    <t>WACC</t>
  </si>
  <si>
    <t>Base year</t>
  </si>
  <si>
    <t>Revenue, last reported year (INR m)</t>
  </si>
  <si>
    <t>Fiscal year ended 2026-03-31</t>
  </si>
  <si>
    <t>Net debt (INR m)</t>
  </si>
  <si>
    <t>Diluted shares</t>
  </si>
  <si>
    <t>Mid-year discounting (1 = yes, 0 = no)</t>
  </si>
  <si>
    <t>Terminal year on a steady-state footing (1 = yes, 0 = no)</t>
  </si>
  <si>
    <t>Forecast cashflows (INR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</si>
  <si>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</si>
  <si>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</si>
  <si>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</si>
  <si>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</si>
  <si>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</si>
  <si>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</si>
  <si>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</si>
  <si>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</si>
  <si>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</si>
  <si>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</si>
  <si>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</si>
  <si>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</si>
  <si>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</si>
  <si>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</si>
  <si>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</si>
  <si>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</si>
  <si>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</si>
  <si>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(INR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</si>
  <si>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</si>
  <si>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</si>
  <si>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</si>
  <si>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</si>
  <si>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</si>
  <si>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</si>
  <si>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</si>
  <si>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</si>
  <si>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</si>
  <si>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</si>
  <si>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</si>
  <si>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</si>
  <si>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</si>
  <si>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</si>
  <si>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</si>
  <si>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(INR)</t>
  </si>
  <si>
    <t>Conversion, INR to INR</t>
  </si>
  <si>
    <t>Same currency, no conversion</t>
  </si>
  <si>
    <t>Value per share (INR)</t>
  </si>
  <si>
    <t>Implied upside</t>
  </si>
  <si>
    <t>Value per share (INR)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</si>
  <si>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</si>
  <si>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(INR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</si>
  <si>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</si>
  <si>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</si>
  <si>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</si>
  <si>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</si>
  <si>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</si>
  <si>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</si>
  <si>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</si>
  <si>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</si>
  <si>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</si>
  <si>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</si>
  <si>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</si>
  <si>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</si>
  <si>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</si>
  <si>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</si>
  <si>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</si>
  <si>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</si>
  <si>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</si>
  <si>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</si>
  <si>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</si>
  <si>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</si>
  <si>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</si>
  <si>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6.8% of revenue against depreciation of 4.1%.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</si>
  <si>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INR assumption - no free live source available for this market.</t>
  </si>
  <si>
    <t>Data: Yahoo Finance. Risk-free rate: INR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</si>
</sst>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0.07234079281312833</v>
      </c>
    </row>
    <row r="7" spans="1:2" x14ac:dyDescent="0.25">
      <c r="A7" t="s">
        <v>5</v>
      </c>
      <c r="B7" s="6">
        <v>0.19774047088495766</v>
      </c>
    </row>
    <row r="8" spans="1:2" x14ac:dyDescent="0.25">
      <c r="A8" t="s">
        <v>6</v>
      </c>
      <c r="B8" s="6">
        <v>0.252</v>
      </c>
    </row>
    <row r="9" spans="1:2" x14ac:dyDescent="0.25">
      <c r="A9" t="s">
        <v>7</v>
      </c>
      <c r="B9" s="6">
        <v>0.04060717466837488</v>
      </c>
    </row>
    <row r="10" spans="1:2" x14ac:dyDescent="0.25">
      <c r="A10" t="s">
        <v>8</v>
      </c>
      <c r="B10" s="6">
        <v>0.06845336724977505</v>
      </c>
    </row>
    <row r="11" spans="1:2" x14ac:dyDescent="0.25">
      <c r="A11" t="s">
        <v>9</v>
      </c>
      <c r="B11" s="6">
        <v>0.3917363739646921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17.412560626330293</v>
      </c>
    </row>
    <row r="14" spans="1:3" x14ac:dyDescent="0.25">
      <c r="A14" t="s">
        <v>12</v>
      </c>
      <c r="B14" s="6">
        <v>0.13625030839760044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0.068</v>
      </c>
      <c r="C17" s="8" t="s">
        <v>16</v>
      </c>
    </row>
    <row r="18" spans="1:2" x14ac:dyDescent="0.25">
      <c r="A18" t="s">
        <v>17</v>
      </c>
      <c r="B18" s="6">
        <v>0.08</v>
      </c>
    </row>
    <row r="19" spans="1:3" x14ac:dyDescent="0.25">
      <c r="A19" t="s">
        <v>18</v>
      </c>
      <c r="B19" s="9">
        <v>0.38225999999999993</v>
      </c>
      <c r="C19" s="8" t="s">
        <v>19</v>
      </c>
    </row>
    <row r="20" spans="1:2" x14ac:dyDescent="0.25">
      <c r="A20" t="s">
        <v>20</v>
      </c>
      <c r="B20" s="10">
        <f>B17+B19*B18</f>
        <v>0.0985808</v>
      </c>
    </row>
    <row r="21" spans="1:3" x14ac:dyDescent="0.25">
      <c r="A21" t="s">
        <v>21</v>
      </c>
      <c r="B21" s="6">
        <v>0.09169550173010381</v>
      </c>
      <c r="C21" s="8" t="s">
        <v>22</v>
      </c>
    </row>
    <row r="22" spans="1:2" x14ac:dyDescent="0.25">
      <c r="A22" t="s">
        <v>23</v>
      </c>
      <c r="B22" s="11">
        <v>1126558597120</v>
      </c>
    </row>
    <row r="23" spans="1:2" x14ac:dyDescent="0.25">
      <c r="A23" t="s">
        <v>24</v>
      </c>
      <c r="B23" s="11">
        <v>6137700000</v>
      </c>
    </row>
    <row r="24" spans="1:2" x14ac:dyDescent="0.25">
      <c r="A24" t="s">
        <v>25</v>
      </c>
      <c r="B24" s="10">
        <f>B22/(B22+B23)</f>
        <v>0.9945813365722076</v>
      </c>
    </row>
    <row r="25" spans="1:2" x14ac:dyDescent="0.25">
      <c r="A25" t="s">
        <v>26</v>
      </c>
      <c r="B25" s="10">
        <f>1-B24</f>
        <v>0.005418663427792403</v>
      </c>
    </row>
    <row r="26" spans="1:2" x14ac:dyDescent="0.25">
      <c r="A26" t="s">
        <v>27</v>
      </c>
      <c r="B26" s="12">
        <f>B24*B20+B25*B21*(1-B8)</f>
        <v>0.09841828038652253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277116900000</v>
      </c>
      <c r="C29" s="8" t="s">
        <v>30</v>
      </c>
    </row>
    <row r="30" spans="1:2" x14ac:dyDescent="0.25">
      <c r="A30" t="s">
        <v>31</v>
      </c>
      <c r="B30" s="11">
        <v>-94143500000</v>
      </c>
    </row>
    <row r="31" spans="1:2" x14ac:dyDescent="0.25">
      <c r="A31" t="s">
        <v>32</v>
      </c>
      <c r="B31" s="13">
        <v>808247427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0.07234079281312833</v>
      </c>
      <c r="C5" s="10">
        <f>Assumptions!B6</f>
        <v>0.07234079281312833</v>
      </c>
      <c r="D5" s="10">
        <f>Assumptions!B6</f>
        <v>0.07234079281312833</v>
      </c>
      <c r="E5" s="10">
        <f>Assumptions!B6</f>
        <v>0.07234079281312833</v>
      </c>
      <c r="F5" s="10">
        <f>Assumptions!B6</f>
        <v>0.07234079281312833</v>
      </c>
    </row>
    <row r="6" spans="1:6" x14ac:dyDescent="0.25">
      <c r="A6" t="s">
        <v>43</v>
      </c>
      <c r="B6" s="18">
        <f>Assumptions!B29*(1+B5)</f>
        <v>297163756247.9164</v>
      </c>
      <c r="C6" s="18">
        <f>B6*(1+C5)</f>
        <v>318660817970.2179</v>
      </c>
      <c r="D6" s="18">
        <f>C6*(1+D5)</f>
        <v>341712994180.66345</v>
      </c>
      <c r="E6" s="18">
        <f>D6*(1+E5)</f>
        <v>366432783094.24054</v>
      </c>
      <c r="F6" s="18">
        <f>E6*(1+F5)</f>
        <v>392940821135.99896</v>
      </c>
    </row>
    <row r="7" spans="1:6" x14ac:dyDescent="0.25">
      <c r="A7" t="s">
        <v>5</v>
      </c>
      <c r="B7" s="10">
        <f>Assumptions!B7</f>
        <v>0.19774047088495766</v>
      </c>
      <c r="C7" s="10">
        <f>Assumptions!B7</f>
        <v>0.19774047088495766</v>
      </c>
      <c r="D7" s="10">
        <f>Assumptions!B7</f>
        <v>0.19774047088495766</v>
      </c>
      <c r="E7" s="10">
        <f>Assumptions!B7</f>
        <v>0.19774047088495766</v>
      </c>
      <c r="F7" s="10">
        <f>Assumptions!B7</f>
        <v>0.19774047088495766</v>
      </c>
    </row>
    <row r="8" spans="1:6" x14ac:dyDescent="0.25">
      <c r="A8" t="s">
        <v>44</v>
      </c>
      <c r="B8" s="18">
        <f>B6*B7</f>
        <v>58761301090.40576</v>
      </c>
      <c r="C8" s="18">
        <f>C6*C7</f>
        <v>63012140198.01666</v>
      </c>
      <c r="D8" s="18">
        <f>D6*D7</f>
        <v>67570488376.79319</v>
      </c>
      <c r="E8" s="18">
        <f>E6*E7</f>
        <v>72458591076.74068</v>
      </c>
      <c r="F8" s="18">
        <f>F6*F7</f>
        <v>77700303001.35435</v>
      </c>
    </row>
    <row r="9" spans="1:6" x14ac:dyDescent="0.25">
      <c r="A9" t="s">
        <v>45</v>
      </c>
      <c r="B9" s="18">
        <f>B8*(1-Assumptions!B8)</f>
        <v>43953453215.62351</v>
      </c>
      <c r="C9" s="18">
        <f>C8*(1-Assumptions!B8)</f>
        <v>47133080868.11646</v>
      </c>
      <c r="D9" s="18">
        <f>D8*(1-Assumptions!B8)</f>
        <v>50542725305.84131</v>
      </c>
      <c r="E9" s="18">
        <f>E8*(1-Assumptions!B8)</f>
        <v>54199026125.40202</v>
      </c>
      <c r="F9" s="18">
        <f>F8*(1-Assumptions!B8)</f>
        <v>58119826645.013054</v>
      </c>
    </row>
    <row r="10" spans="1:6" x14ac:dyDescent="0.25">
      <c r="A10" t="s">
        <v>46</v>
      </c>
      <c r="B10" s="18">
        <f>B6*Assumptions!B9</f>
        <v>12066980555.069517</v>
      </c>
      <c r="C10" s="18">
        <f>C6*Assumptions!B9</f>
        <v>12939915495.28385</v>
      </c>
      <c r="D10" s="18">
        <f>D6*Assumptions!B9</f>
        <v>13875999241.14757</v>
      </c>
      <c r="E10" s="18">
        <f>E6*Assumptions!B9</f>
        <v>14879800027.326551</v>
      </c>
      <c r="F10" s="18">
        <f>F6*Assumptions!B9</f>
        <v>15956216558.20416</v>
      </c>
    </row>
    <row r="11" spans="1:6" x14ac:dyDescent="0.25">
      <c r="A11" t="s">
        <v>47</v>
      </c>
      <c r="B11" s="18">
        <f>-B6*Assumptions!B10</f>
        <v>-20341859739.761253</v>
      </c>
      <c r="C11" s="18">
        <f>-C6*Assumptions!B10</f>
        <v>-21813406000.629044</v>
      </c>
      <c r="D11" s="18">
        <f>-D6*Assumptions!B10</f>
        <v>-23391405084.6692</v>
      </c>
      <c r="E11" s="18">
        <f>-E6*Assumptions!B10</f>
        <v>-25083557873.50721</v>
      </c>
      <c r="F11" s="18">
        <f>-F6*Assumptions!B10</f>
        <v>-26898122336.650707</v>
      </c>
    </row>
    <row r="12" spans="1:6" x14ac:dyDescent="0.25">
      <c r="A12" t="s">
        <v>48</v>
      </c>
      <c r="B12" s="18">
        <f>-(B6-Assumptions!B29)*Assumptions!B11</f>
        <v>-7853082775.950195</v>
      </c>
      <c r="C12" s="18">
        <f>-(C6-B6)*Assumptions!B11</f>
        <v>-8421181009.9895735</v>
      </c>
      <c r="D12" s="18">
        <f>-(D6-C6)*Assumptions!B11</f>
        <v>-9030375920.67508</v>
      </c>
      <c r="E12" s="18">
        <f>-(E6-D6)*Assumptions!B11</f>
        <v>-9683640474.177282</v>
      </c>
      <c r="F12" s="18">
        <f>-(F6-E6)*Assumptions!B11</f>
        <v>-10384162703.39656</v>
      </c>
    </row>
    <row r="13" spans="1:6" x14ac:dyDescent="0.25">
      <c r="A13" s="19" t="s">
        <v>49</v>
      </c>
      <c r="B13" s="20">
        <f>B9+B10+B11+B12</f>
        <v>27825491254.981583</v>
      </c>
      <c r="C13" s="20">
        <f>C9+C10+C11+C12</f>
        <v>29838409352.781696</v>
      </c>
      <c r="D13" s="20">
        <f>D9+D10+D11+D12</f>
        <v>31996943541.644592</v>
      </c>
      <c r="E13" s="20">
        <f>E9+E10+E11+E12</f>
        <v>34311627805.044083</v>
      </c>
      <c r="F13" s="20">
        <f>F9+F10+F11+F12</f>
        <v>36793758163.16994</v>
      </c>
    </row>
    <row r="14" spans="1:6" x14ac:dyDescent="0.25">
      <c r="A14" t="s">
        <v>50</v>
      </c>
      <c r="B14" s="21">
        <f>1/(1+Assumptions!$B$26)^(1-0.5*Assumptions!$B$32)</f>
        <v>0.9541488341746661</v>
      </c>
      <c r="C14" s="21">
        <f>1/(1+Assumptions!$B$26)^(2-0.5*Assumptions!$B$32)</f>
        <v>0.8686570964923404</v>
      </c>
      <c r="D14" s="21">
        <f>1/(1+Assumptions!$B$26)^(3-0.5*Assumptions!$B$32)</f>
        <v>0.7908254186981196</v>
      </c>
      <c r="E14" s="21">
        <f>1/(1+Assumptions!$B$26)^(4-0.5*Assumptions!$B$32)</f>
        <v>0.7199674594088474</v>
      </c>
      <c r="F14" s="21">
        <f>1/(1+Assumptions!$B$26)^(5-0.5*Assumptions!$B$32)</f>
        <v>0.6554583734308373</v>
      </c>
    </row>
    <row r="15" spans="1:6" x14ac:dyDescent="0.25">
      <c r="A15" s="19" t="s">
        <v>51</v>
      </c>
      <c r="B15" s="20">
        <f>B13*B14</f>
        <v>26549660041.278046</v>
      </c>
      <c r="C15" s="20">
        <f>C13*C14</f>
        <v>25919346032.337242</v>
      </c>
      <c r="D15" s="20">
        <f>D13*D14</f>
        <v>25303996273.38118</v>
      </c>
      <c r="E15" s="20">
        <f>E13*E14</f>
        <v>24703255498.979557</v>
      </c>
      <c r="F15" s="20">
        <f>F13*F14</f>
        <v>24116776878.03896</v>
      </c>
    </row>
    <row r="17" spans="1:2" x14ac:dyDescent="0.25">
      <c r="A17" s="22" t="s">
        <v>52</v>
      </c>
      <c r="B17" s="23">
        <f>SUM(B15:F15)</f>
        <v>126593034724.01497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36793758163.16994</v>
      </c>
    </row>
    <row r="5" spans="1:2" x14ac:dyDescent="0.25">
      <c r="A5" t="s">
        <v>56</v>
      </c>
      <c r="B5" s="18">
        <f>IF(Assumptions!$B$33=0,B4,B4-Forecast!F11-Forecast!F10-Forecast!F12)</f>
        <v>60717749206.90678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0.18348582321770573</v>
      </c>
    </row>
    <row r="7" spans="1:2" x14ac:dyDescent="0.25">
      <c r="A7" t="s">
        <v>58</v>
      </c>
      <c r="B7" s="18">
        <f>-MAX(Forecast!F9,0)*B6</f>
        <v>-11140846197.155489</v>
      </c>
    </row>
    <row r="8" spans="1:2" x14ac:dyDescent="0.25">
      <c r="A8" t="s">
        <v>59</v>
      </c>
      <c r="B8" s="18">
        <f>IF(OR(Assumptions!$B$33=0,Assumptions!B12&lt;=0),B5,MAX(B5+B7,0))</f>
        <v>49576903009.75129</v>
      </c>
    </row>
    <row r="9" spans="1:2" x14ac:dyDescent="0.25">
      <c r="A9" t="s">
        <v>60</v>
      </c>
      <c r="B9" s="18">
        <f>B8*(1+Assumptions!B12)/(Assumptions!B26-Assumptions!B12)</f>
        <v>692148131466.2263</v>
      </c>
    </row>
    <row r="10" spans="1:2" x14ac:dyDescent="0.25">
      <c r="A10" t="s">
        <v>61</v>
      </c>
      <c r="B10" s="18">
        <f>B9/(1+Assumptions!B26)^(5-0.5*Assumptions!B32)</f>
        <v>453674288424.0461</v>
      </c>
    </row>
    <row r="11" spans="1:2" x14ac:dyDescent="0.25">
      <c r="A11" t="s">
        <v>62</v>
      </c>
      <c r="B11" s="18">
        <f>Forecast!B17+B10</f>
        <v>580267323148.061</v>
      </c>
    </row>
    <row r="12" spans="1:2" x14ac:dyDescent="0.25">
      <c r="A12" t="s">
        <v>63</v>
      </c>
      <c r="B12" s="18">
        <f>-Assumptions!B30</f>
        <v>94143500000</v>
      </c>
    </row>
    <row r="13" spans="1:2" x14ac:dyDescent="0.25">
      <c r="A13" t="s">
        <v>64</v>
      </c>
      <c r="B13" s="18">
        <f>B11+B12</f>
        <v>674410823148.061</v>
      </c>
    </row>
    <row r="14" spans="1:2" x14ac:dyDescent="0.25">
      <c r="A14" s="19" t="s">
        <v>65</v>
      </c>
      <c r="B14" s="24">
        <f>B13/Assumptions!B31</f>
        <v>834.4113456089741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93656519559.55852</v>
      </c>
    </row>
    <row r="18" spans="1:2" x14ac:dyDescent="0.25">
      <c r="A18" t="s">
        <v>60</v>
      </c>
      <c r="B18" s="18">
        <f>B17*Assumptions!B13</f>
        <v>1630799824881.9016</v>
      </c>
    </row>
    <row r="19" spans="1:2" x14ac:dyDescent="0.25">
      <c r="A19" t="s">
        <v>61</v>
      </c>
      <c r="B19" s="18">
        <f>B18/(1+Assumptions!B26)^(5-0.5*Assumptions!B32)</f>
        <v>1068921400608.3856</v>
      </c>
    </row>
    <row r="20" spans="1:2" x14ac:dyDescent="0.25">
      <c r="A20" t="s">
        <v>62</v>
      </c>
      <c r="B20" s="18">
        <f>Forecast!B17+B19</f>
        <v>1195514435332.4006</v>
      </c>
    </row>
    <row r="21" spans="1:2" x14ac:dyDescent="0.25">
      <c r="A21" t="s">
        <v>63</v>
      </c>
      <c r="B21" s="18">
        <f>-Assumptions!B30</f>
        <v>94143500000</v>
      </c>
    </row>
    <row r="22" spans="1:2" x14ac:dyDescent="0.25">
      <c r="A22" t="s">
        <v>64</v>
      </c>
      <c r="B22" s="18">
        <f>B20+B21</f>
        <v>1289657935332.4006</v>
      </c>
    </row>
    <row r="23" spans="1:2" x14ac:dyDescent="0.25">
      <c r="A23" s="19" t="s">
        <v>65</v>
      </c>
      <c r="B23" s="25">
        <f>B22/Assumptions!B31</f>
        <v>1595.6226920749612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1394.5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834.4113456089741</v>
      </c>
    </row>
    <row r="29" spans="1:2" x14ac:dyDescent="0.25">
      <c r="A29" s="19" t="s">
        <v>73</v>
      </c>
      <c r="B29" s="12">
        <f>B28/B26-1</f>
        <v>-0.40164120071066756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0.078418</v>
      </c>
      <c r="B5" s="31">
        <v>1042.1564963215285</v>
      </c>
      <c r="C5" s="31">
        <v>1077.1607653955432</v>
      </c>
      <c r="D5" s="31">
        <v>1118.3505025929394</v>
      </c>
      <c r="E5" s="31">
        <v>1167.6419791733888</v>
      </c>
      <c r="F5" s="31">
        <v>1227.8341746095944</v>
      </c>
    </row>
    <row r="6" spans="1:6" x14ac:dyDescent="0.25">
      <c r="A6" s="30">
        <v>0.088418</v>
      </c>
      <c r="B6" s="31">
        <v>907.9178481701364</v>
      </c>
      <c r="C6" s="31">
        <v>929.3156718545072</v>
      </c>
      <c r="D6" s="31">
        <v>953.7906883856087</v>
      </c>
      <c r="E6" s="31">
        <v>982.1330291048256</v>
      </c>
      <c r="F6" s="31">
        <v>1015.4286549770331</v>
      </c>
    </row>
    <row r="7" spans="1:6" x14ac:dyDescent="0.25">
      <c r="A7" s="30">
        <v>0.098418</v>
      </c>
      <c r="B7" s="31">
        <v>806.2787716080146</v>
      </c>
      <c r="C7" s="31">
        <v>819.5647446873563</v>
      </c>
      <c r="D7" s="32">
        <v>834.4142320620145</v>
      </c>
      <c r="E7" s="31">
        <v>851.1700194671728</v>
      </c>
      <c r="F7" s="31">
        <v>870.2829962474573</v>
      </c>
    </row>
    <row r="8" spans="1:6" x14ac:dyDescent="0.25">
      <c r="A8" s="30">
        <v>0.108418</v>
      </c>
      <c r="B8" s="31">
        <v>726.749268768988</v>
      </c>
      <c r="C8" s="31">
        <v>734.9631915499918</v>
      </c>
      <c r="D8" s="31">
        <v>743.9538255028125</v>
      </c>
      <c r="E8" s="31">
        <v>753.8697419704746</v>
      </c>
      <c r="F8" s="31">
        <v>764.8999850255846</v>
      </c>
    </row>
    <row r="9" spans="1:6" x14ac:dyDescent="0.25">
      <c r="A9" s="30">
        <v>0.118418</v>
      </c>
      <c r="B9" s="31">
        <v>662.8978975457595</v>
      </c>
      <c r="C9" s="31">
        <v>667.8285083762945</v>
      </c>
      <c r="D9" s="31">
        <v>673.1085777455983</v>
      </c>
      <c r="E9" s="31">
        <v>678.7973908453921</v>
      </c>
      <c r="F9" s="31">
        <v>684.9684468719805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277116900000</v>
      </c>
      <c r="C5" s="18">
        <v>271454000000</v>
      </c>
      <c r="D5" s="18">
        <v>254466300000</v>
      </c>
      <c r="E5" s="18">
        <v>224731800000</v>
      </c>
      <c r="F5" s="8" t="s">
        <v>84</v>
      </c>
    </row>
    <row r="6" spans="1:6" x14ac:dyDescent="0.25">
      <c r="A6" t="s">
        <v>44</v>
      </c>
      <c r="B6" s="18">
        <v>48455200000</v>
      </c>
      <c r="C6" s="18">
        <v>61442200000</v>
      </c>
      <c r="D6" s="18">
        <v>53686600000</v>
      </c>
      <c r="E6" s="18">
        <v>40178700000</v>
      </c>
      <c r="F6" s="8" t="s">
        <v>85</v>
      </c>
    </row>
    <row r="7" spans="1:6" x14ac:dyDescent="0.25">
      <c r="A7" t="s">
        <v>86</v>
      </c>
      <c r="B7" s="18">
        <v>10836200000</v>
      </c>
      <c r="C7" s="18">
        <v>9954500000</v>
      </c>
      <c r="D7" s="18">
        <v>10510200000</v>
      </c>
      <c r="E7" s="18">
        <v>10191900000</v>
      </c>
      <c r="F7" s="8" t="s">
        <v>87</v>
      </c>
    </row>
    <row r="8" spans="1:6" x14ac:dyDescent="0.25">
      <c r="A8" t="s">
        <v>88</v>
      </c>
      <c r="B8" s="18">
        <v>30793100000</v>
      </c>
      <c r="C8" s="18">
        <v>15482000000</v>
      </c>
      <c r="D8" s="18">
        <v>13493000000</v>
      </c>
      <c r="E8" s="18">
        <v>11828900000</v>
      </c>
      <c r="F8" s="8" t="s">
        <v>89</v>
      </c>
    </row>
    <row r="9" spans="1:6" x14ac:dyDescent="0.25">
      <c r="A9" t="s">
        <v>90</v>
      </c>
      <c r="B9" s="18">
        <v>2252200000</v>
      </c>
      <c r="C9" s="18">
        <v>6654700000</v>
      </c>
      <c r="D9" s="18">
        <v>8061000000</v>
      </c>
      <c r="E9" s="18">
        <v>5594200000</v>
      </c>
      <c r="F9" s="8" t="s">
        <v>91</v>
      </c>
    </row>
    <row r="10" spans="1:6" x14ac:dyDescent="0.25">
      <c r="A10" t="s">
        <v>92</v>
      </c>
      <c r="B10" s="18">
        <v>6137700000</v>
      </c>
      <c r="C10" s="18">
        <v>4381900000</v>
      </c>
      <c r="D10" s="18">
        <v>5594100000</v>
      </c>
      <c r="E10" s="18">
        <v>8031200000</v>
      </c>
      <c r="F10" s="8" t="s">
        <v>93</v>
      </c>
    </row>
    <row r="11" spans="1:6" x14ac:dyDescent="0.25">
      <c r="A11" t="s">
        <v>94</v>
      </c>
      <c r="B11" s="18">
        <v>100281200000</v>
      </c>
      <c r="C11" s="18">
        <v>106092800000</v>
      </c>
      <c r="D11" s="18">
        <v>77790000000</v>
      </c>
      <c r="E11" s="18">
        <v>62630600000</v>
      </c>
      <c r="F11" s="8" t="s">
        <v>95</v>
      </c>
    </row>
    <row r="12" spans="1:6" x14ac:dyDescent="0.25">
      <c r="A12" t="s">
        <v>32</v>
      </c>
      <c r="B12" s="34">
        <v>808247427</v>
      </c>
      <c r="C12" s="34">
        <v>808194958</v>
      </c>
      <c r="D12" s="34">
        <v>807998981</v>
      </c>
      <c r="E12" s="34">
        <v>807627733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2026-09-19T00:07:23Z</dcterms:modified>
</cp:coreProperties>
</file>