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<sst xmlns="http://schemas.openxmlformats.org/spreadsheetml/2006/main" count="111" uniqueCount="99">
  <si>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Colgate-Palmolive Company (CL)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</si>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</sst>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0.042934601917500315</v>
      </c>
    </row>
    <row r="7" spans="1:2" x14ac:dyDescent="0.25">
      <c r="A7" t="s">
        <v>5</v>
      </c>
      <c r="B7" s="6">
        <v>0.20858977104544482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0.03012055083194257</v>
      </c>
    </row>
    <row r="10" spans="1:2" x14ac:dyDescent="0.25">
      <c r="A10" t="s">
        <v>8</v>
      </c>
      <c r="B10" s="6">
        <v>0.03263799151208212</v>
      </c>
    </row>
    <row r="11" spans="1:2" x14ac:dyDescent="0.25">
      <c r="A11" t="s">
        <v>9</v>
      </c>
      <c r="B11" s="6">
        <v>-0.5341614906832298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15.832758906025088</v>
      </c>
    </row>
    <row r="14" spans="1:3" x14ac:dyDescent="0.25">
      <c r="A14" t="s">
        <v>12</v>
      </c>
      <c r="B14" s="6">
        <v>0.38410577868679063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0.54641</v>
      </c>
      <c r="C19" s="8" t="s">
        <v>19</v>
      </c>
    </row>
    <row r="20" spans="1:2" x14ac:dyDescent="0.25">
      <c r="A20" t="s">
        <v>20</v>
      </c>
      <c r="B20" s="10">
        <f>B17+B19*B18</f>
        <v>0.08003255000000001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69728706560</v>
      </c>
    </row>
    <row r="23" spans="1:2" x14ac:dyDescent="0.25">
      <c r="A23" t="s">
        <v>24</v>
      </c>
      <c r="B23" s="11">
        <v>8554000000</v>
      </c>
    </row>
    <row r="24" spans="1:2" x14ac:dyDescent="0.25">
      <c r="A24" t="s">
        <v>25</v>
      </c>
      <c r="B24" s="10">
        <f>B22/(B22+B23)</f>
        <v>0.890729378481009</v>
      </c>
    </row>
    <row r="25" spans="1:2" x14ac:dyDescent="0.25">
      <c r="A25" t="s">
        <v>26</v>
      </c>
      <c r="B25" s="10">
        <f>1-B24</f>
        <v>0.10927062151899103</v>
      </c>
    </row>
    <row r="26" spans="1:2" x14ac:dyDescent="0.25">
      <c r="A26" t="s">
        <v>27</v>
      </c>
      <c r="B26" s="12">
        <f>B24*B20+B25*B21*(1-B8)</f>
        <v>0.07560180659393044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20382000000</v>
      </c>
      <c r="C29" s="8" t="s">
        <v>30</v>
      </c>
    </row>
    <row r="30" spans="1:2" x14ac:dyDescent="0.25">
      <c r="A30" t="s">
        <v>31</v>
      </c>
      <c r="B30" s="11">
        <v>7266000000</v>
      </c>
    </row>
    <row r="31" spans="1:2" x14ac:dyDescent="0.25">
      <c r="A31" t="s">
        <v>32</v>
      </c>
      <c r="B31" s="13">
        <v>811100000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0.042934601917500315</v>
      </c>
      <c r="C5" s="10">
        <f>Assumptions!B6</f>
        <v>0.042934601917500315</v>
      </c>
      <c r="D5" s="10">
        <f>Assumptions!B6</f>
        <v>0.042934601917500315</v>
      </c>
      <c r="E5" s="10">
        <f>Assumptions!B6</f>
        <v>0.042934601917500315</v>
      </c>
      <c r="F5" s="10">
        <f>Assumptions!B6</f>
        <v>0.042934601917500315</v>
      </c>
    </row>
    <row r="6" spans="1:6" x14ac:dyDescent="0.25">
      <c r="A6" t="s">
        <v>43</v>
      </c>
      <c r="B6" s="18">
        <f>Assumptions!B29*(1+B5)</f>
        <v>21257093056.28249</v>
      </c>
      <c r="C6" s="18">
        <f>B6*(1+C5)</f>
        <v>22169757884.57724</v>
      </c>
      <c r="D6" s="18">
        <f>C6*(1+D5)</f>
        <v>23121607613.958927</v>
      </c>
      <c r="E6" s="18">
        <f>D6*(1+E5)</f>
        <v>24114324632.556896</v>
      </c>
      <c r="F6" s="18">
        <f>E6*(1+F5)</f>
        <v>25149663561.1651</v>
      </c>
    </row>
    <row r="7" spans="1:6" x14ac:dyDescent="0.25">
      <c r="A7" t="s">
        <v>5</v>
      </c>
      <c r="B7" s="10">
        <f>Assumptions!B7</f>
        <v>0.20858977104544482</v>
      </c>
      <c r="C7" s="10">
        <f>Assumptions!B7</f>
        <v>0.20858977104544482</v>
      </c>
      <c r="D7" s="10">
        <f>Assumptions!B7</f>
        <v>0.20858977104544482</v>
      </c>
      <c r="E7" s="10">
        <f>Assumptions!B7</f>
        <v>0.20858977104544482</v>
      </c>
      <c r="F7" s="10">
        <f>Assumptions!B7</f>
        <v>0.20858977104544482</v>
      </c>
    </row>
    <row r="8" spans="1:6" x14ac:dyDescent="0.25">
      <c r="A8" t="s">
        <v>44</v>
      </c>
      <c r="B8" s="18">
        <f>B6*B7</f>
        <v>4434012173.701679</v>
      </c>
      <c r="C8" s="18">
        <f>C6*C7</f>
        <v>4624384721.276912</v>
      </c>
      <c r="D8" s="18">
        <f>D6*D7</f>
        <v>4822930838.398306</v>
      </c>
      <c r="E8" s="18">
        <f>E6*E7</f>
        <v>5030001454.020574</v>
      </c>
      <c r="F8" s="18">
        <f>F6*F7</f>
        <v>5245962564.093394</v>
      </c>
    </row>
    <row r="9" spans="1:6" x14ac:dyDescent="0.25">
      <c r="A9" t="s">
        <v>45</v>
      </c>
      <c r="B9" s="18">
        <f>B8*(1-Assumptions!B8)</f>
        <v>3502869617.2243266</v>
      </c>
      <c r="C9" s="18">
        <f>C8*(1-Assumptions!B8)</f>
        <v>3653263929.8087606</v>
      </c>
      <c r="D9" s="18">
        <f>D8*(1-Assumptions!B8)</f>
        <v>3810115362.334662</v>
      </c>
      <c r="E9" s="18">
        <f>E8*(1-Assumptions!B8)</f>
        <v>3973701148.6762533</v>
      </c>
      <c r="F9" s="18">
        <f>F8*(1-Assumptions!B8)</f>
        <v>4144310425.6337814</v>
      </c>
    </row>
    <row r="10" spans="1:6" x14ac:dyDescent="0.25">
      <c r="A10" t="s">
        <v>46</v>
      </c>
      <c r="B10" s="18">
        <f>B6*Assumptions!B9</f>
        <v>640275351.9410902</v>
      </c>
      <c r="C10" s="18">
        <f>C6*Assumptions!B9</f>
        <v>667765319.2942684</v>
      </c>
      <c r="D10" s="18">
        <f>D6*Assumptions!B9</f>
        <v>696435557.4524802</v>
      </c>
      <c r="E10" s="18">
        <f>E6*Assumptions!B9</f>
        <v>726336740.8728949</v>
      </c>
      <c r="F10" s="18">
        <f>F6*Assumptions!B9</f>
        <v>757521719.7003272</v>
      </c>
    </row>
    <row r="11" spans="1:6" x14ac:dyDescent="0.25">
      <c r="A11" t="s">
        <v>47</v>
      </c>
      <c r="B11" s="18">
        <f>-B6*Assumptions!B10</f>
        <v>-693788822.7424877</v>
      </c>
      <c r="C11" s="18">
        <f>-C6*Assumptions!B10</f>
        <v>-723576369.6617476</v>
      </c>
      <c r="D11" s="18">
        <f>-D6*Assumptions!B10</f>
        <v>-754642833.0500847</v>
      </c>
      <c r="E11" s="18">
        <f>-E6*Assumptions!B10</f>
        <v>-787043122.6769847</v>
      </c>
      <c r="F11" s="18">
        <f>-F6*Assumptions!B10</f>
        <v>-820834505.8410275</v>
      </c>
    </row>
    <row r="12" spans="1:6" x14ac:dyDescent="0.25">
      <c r="A12" t="s">
        <v>48</v>
      </c>
      <c r="B12" s="18">
        <f>-(B6-Assumptions!B29)*Assumptions!B11</f>
        <v>467441011.4303983</v>
      </c>
      <c r="C12" s="18">
        <f>-(C6-B6)*Assumptions!B11</f>
        <v>487510405.1760778</v>
      </c>
      <c r="D12" s="18">
        <f>-(D6-C6)*Assumptions!B11</f>
        <v>508441470.35295093</v>
      </c>
      <c r="E12" s="18">
        <f>-(E6-D6)*Assumptions!B11</f>
        <v>530271202.48090273</v>
      </c>
      <c r="F12" s="18">
        <f>-(F6-E6)*Assumptions!B11</f>
        <v>553038185.4677362</v>
      </c>
    </row>
    <row r="13" spans="1:6" x14ac:dyDescent="0.25">
      <c r="A13" s="19" t="s">
        <v>49</v>
      </c>
      <c r="B13" s="20">
        <f>B9+B10+B11+B12</f>
        <v>3916797157.8533273</v>
      </c>
      <c r="C13" s="20">
        <f>C9+C10+C11+C12</f>
        <v>4084963284.6173596</v>
      </c>
      <c r="D13" s="20">
        <f>D9+D10+D11+D12</f>
        <v>4260349557.0900083</v>
      </c>
      <c r="E13" s="20">
        <f>E9+E10+E11+E12</f>
        <v>4443265969.353066</v>
      </c>
      <c r="F13" s="20">
        <f>F9+F10+F11+F12</f>
        <v>4634035824.960817</v>
      </c>
    </row>
    <row r="14" spans="1:6" x14ac:dyDescent="0.25">
      <c r="A14" t="s">
        <v>50</v>
      </c>
      <c r="B14" s="21">
        <f>1/(1+Assumptions!$B$26)^(1-0.5*Assumptions!$B$32)</f>
        <v>0.9642157884197695</v>
      </c>
      <c r="C14" s="21">
        <f>1/(1+Assumptions!$B$26)^(2-0.5*Assumptions!$B$32)</f>
        <v>0.8964430726210074</v>
      </c>
      <c r="D14" s="21">
        <f>1/(1+Assumptions!$B$26)^(3-0.5*Assumptions!$B$32)</f>
        <v>0.833433959598619</v>
      </c>
      <c r="E14" s="21">
        <f>1/(1+Assumptions!$B$26)^(4-0.5*Assumptions!$B$32)</f>
        <v>0.7748536256533675</v>
      </c>
      <c r="F14" s="21">
        <f>1/(1+Assumptions!$B$26)^(5-0.5*Assumptions!$B$32)</f>
        <v>0.7203907811451793</v>
      </c>
    </row>
    <row r="15" spans="1:6" x14ac:dyDescent="0.25">
      <c r="A15" s="19" t="s">
        <v>51</v>
      </c>
      <c r="B15" s="20">
        <f>B13*B14</f>
        <v>3776637659.6398582</v>
      </c>
      <c r="C15" s="20">
        <f>C13*C14</f>
        <v>3661937038.4063888</v>
      </c>
      <c r="D15" s="20">
        <f>D13*D14</f>
        <v>3550720000.639748</v>
      </c>
      <c r="E15" s="20">
        <f>E13*E14</f>
        <v>3442880746.095448</v>
      </c>
      <c r="F15" s="20">
        <f>F13*F14</f>
        <v>3338316687.7982683</v>
      </c>
    </row>
    <row r="17" spans="1:2" x14ac:dyDescent="0.25">
      <c r="A17" s="22" t="s">
        <v>52</v>
      </c>
      <c r="B17" s="23">
        <f>SUM(B15:F15)</f>
        <v>17770492132.579712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4634035824.960817</v>
      </c>
    </row>
    <row r="5" spans="1:2" x14ac:dyDescent="0.25">
      <c r="A5" t="s">
        <v>56</v>
      </c>
      <c r="B5" s="18">
        <f>IF(Assumptions!$B$33=0,B4,B4-Forecast!F11-Forecast!F10-Forecast!F12)</f>
        <v>4144310425.6337814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0.06508623766471792</v>
      </c>
    </row>
    <row r="7" spans="1:2" x14ac:dyDescent="0.25">
      <c r="A7" t="s">
        <v>58</v>
      </c>
      <c r="B7" s="18">
        <f>-MAX(Forecast!F9,0)*B6</f>
        <v>-269737573.3191686</v>
      </c>
    </row>
    <row r="8" spans="1:2" x14ac:dyDescent="0.25">
      <c r="A8" t="s">
        <v>59</v>
      </c>
      <c r="B8" s="18">
        <f>IF(OR(Assumptions!$B$33=0,Assumptions!B12&lt;=0),B5,MAX(B5+B7,0))</f>
        <v>3874572852.314613</v>
      </c>
    </row>
    <row r="9" spans="1:2" x14ac:dyDescent="0.25">
      <c r="A9" t="s">
        <v>60</v>
      </c>
      <c r="B9" s="18">
        <f>B8*(1+Assumptions!B12)/(Assumptions!B26-Assumptions!B12)</f>
        <v>78484098512.38083</v>
      </c>
    </row>
    <row r="10" spans="1:2" x14ac:dyDescent="0.25">
      <c r="A10" t="s">
        <v>61</v>
      </c>
      <c r="B10" s="18">
        <f>B9/(1+Assumptions!B26)^(5-0.5*Assumptions!B32)</f>
        <v>56539221034.80923</v>
      </c>
    </row>
    <row r="11" spans="1:2" x14ac:dyDescent="0.25">
      <c r="A11" t="s">
        <v>62</v>
      </c>
      <c r="B11" s="18">
        <f>Forecast!B17+B10</f>
        <v>74309713167.38895</v>
      </c>
    </row>
    <row r="12" spans="1:2" x14ac:dyDescent="0.25">
      <c r="A12" t="s">
        <v>63</v>
      </c>
      <c r="B12" s="18">
        <f>-Assumptions!B30</f>
        <v>-7266000000</v>
      </c>
    </row>
    <row r="13" spans="1:2" x14ac:dyDescent="0.25">
      <c r="A13" t="s">
        <v>64</v>
      </c>
      <c r="B13" s="18">
        <f>B11+B12</f>
        <v>67043713167.38895</v>
      </c>
    </row>
    <row r="14" spans="1:2" x14ac:dyDescent="0.25">
      <c r="A14" s="19" t="s">
        <v>65</v>
      </c>
      <c r="B14" s="24">
        <f>B13/Assumptions!B31</f>
        <v>82.65776497027363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6003484283.793721</v>
      </c>
    </row>
    <row r="18" spans="1:2" x14ac:dyDescent="0.25">
      <c r="A18" t="s">
        <v>60</v>
      </c>
      <c r="B18" s="18">
        <f>B17*Assumptions!B13</f>
        <v>95051719261.41669</v>
      </c>
    </row>
    <row r="19" spans="1:2" x14ac:dyDescent="0.25">
      <c r="A19" t="s">
        <v>61</v>
      </c>
      <c r="B19" s="18">
        <f>B18/(1+Assumptions!B26)^(5-0.5*Assumptions!B32)</f>
        <v>68474382287.924255</v>
      </c>
    </row>
    <row r="20" spans="1:2" x14ac:dyDescent="0.25">
      <c r="A20" t="s">
        <v>62</v>
      </c>
      <c r="B20" s="18">
        <f>Forecast!B17+B19</f>
        <v>86244874420.50397</v>
      </c>
    </row>
    <row r="21" spans="1:2" x14ac:dyDescent="0.25">
      <c r="A21" t="s">
        <v>63</v>
      </c>
      <c r="B21" s="18">
        <f>-Assumptions!B30</f>
        <v>-7266000000</v>
      </c>
    </row>
    <row r="22" spans="1:2" x14ac:dyDescent="0.25">
      <c r="A22" t="s">
        <v>64</v>
      </c>
      <c r="B22" s="18">
        <f>B20+B21</f>
        <v>78978874420.50397</v>
      </c>
    </row>
    <row r="23" spans="1:2" x14ac:dyDescent="0.25">
      <c r="A23" s="19" t="s">
        <v>65</v>
      </c>
      <c r="B23" s="25">
        <f>B22/Assumptions!B31</f>
        <v>97.3725489095105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82.65776497027363</v>
      </c>
    </row>
    <row r="29" spans="1:2" x14ac:dyDescent="0.25">
      <c r="A29" s="19" t="s">
        <v>73</v>
      </c>
      <c r="B29" s="12">
        <f>B28/B26-1</f>
        <v>-0.055015834340075065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0.055602</v>
      </c>
      <c r="B5" s="31">
        <v>110.20059419438657</v>
      </c>
      <c r="C5" s="31">
        <v>122.7600687815764</v>
      </c>
      <c r="D5" s="31">
        <v>139.40664145950083</v>
      </c>
      <c r="E5" s="31">
        <v>162.53490918781222</v>
      </c>
      <c r="F5" s="31">
        <v>196.86409465148316</v>
      </c>
    </row>
    <row r="6" spans="1:6" x14ac:dyDescent="0.25">
      <c r="A6" s="30">
        <v>0.065602</v>
      </c>
      <c r="B6" s="31">
        <v>87.45194420779882</v>
      </c>
      <c r="C6" s="31">
        <v>94.85174821894631</v>
      </c>
      <c r="D6" s="31">
        <v>104.06176671522206</v>
      </c>
      <c r="E6" s="31">
        <v>115.84468767137251</v>
      </c>
      <c r="F6" s="31">
        <v>131.4616553556848</v>
      </c>
    </row>
    <row r="7" spans="1:6" x14ac:dyDescent="0.25">
      <c r="A7" s="30">
        <v>0.075602</v>
      </c>
      <c r="B7" s="31">
        <v>72.19223616662488</v>
      </c>
      <c r="C7" s="31">
        <v>76.95860256758793</v>
      </c>
      <c r="D7" s="32">
        <v>82.65743253430303</v>
      </c>
      <c r="E7" s="31">
        <v>89.59544405032968</v>
      </c>
      <c r="F7" s="31">
        <v>98.23044025934732</v>
      </c>
    </row>
    <row r="8" spans="1:6" x14ac:dyDescent="0.25">
      <c r="A8" s="30">
        <v>0.085602</v>
      </c>
      <c r="B8" s="31">
        <v>61.240227596365244</v>
      </c>
      <c r="C8" s="31">
        <v>64.50181377919672</v>
      </c>
      <c r="D8" s="31">
        <v>68.29401384792445</v>
      </c>
      <c r="E8" s="31">
        <v>72.75997388161834</v>
      </c>
      <c r="F8" s="31">
        <v>78.09941720098692</v>
      </c>
    </row>
    <row r="9" spans="1:6" x14ac:dyDescent="0.25">
      <c r="A9" s="30">
        <v>0.095602</v>
      </c>
      <c r="B9" s="31">
        <v>52.9933604485295</v>
      </c>
      <c r="C9" s="31">
        <v>55.32508625135794</v>
      </c>
      <c r="D9" s="31">
        <v>57.98082889407493</v>
      </c>
      <c r="E9" s="31">
        <v>61.03467533436969</v>
      </c>
      <c r="F9" s="31">
        <v>64.58516286414128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20382000000</v>
      </c>
      <c r="C5" s="18">
        <v>20101000000</v>
      </c>
      <c r="D5" s="18">
        <v>19457000000</v>
      </c>
      <c r="E5" s="18">
        <v>17967000000</v>
      </c>
      <c r="F5" s="8" t="s">
        <v>84</v>
      </c>
    </row>
    <row r="6" spans="1:6" x14ac:dyDescent="0.25">
      <c r="A6" t="s">
        <v>44</v>
      </c>
      <c r="B6" s="18">
        <v>4233000000</v>
      </c>
      <c r="C6" s="18">
        <v>4330000000</v>
      </c>
      <c r="D6" s="18">
        <v>4085000000</v>
      </c>
      <c r="E6" s="18">
        <v>3617000000</v>
      </c>
      <c r="F6" s="8" t="s">
        <v>85</v>
      </c>
    </row>
    <row r="7" spans="1:6" x14ac:dyDescent="0.25">
      <c r="A7" t="s">
        <v>86</v>
      </c>
      <c r="B7" s="18">
        <v>630000000</v>
      </c>
      <c r="C7" s="18">
        <v>605000000</v>
      </c>
      <c r="D7" s="18">
        <v>567000000</v>
      </c>
      <c r="E7" s="18">
        <v>545000000</v>
      </c>
      <c r="F7" s="8" t="s">
        <v>87</v>
      </c>
    </row>
    <row r="8" spans="1:6" x14ac:dyDescent="0.25">
      <c r="A8" t="s">
        <v>88</v>
      </c>
      <c r="B8" s="18">
        <v>564000000</v>
      </c>
      <c r="C8" s="18">
        <v>561000000</v>
      </c>
      <c r="D8" s="18">
        <v>705000000</v>
      </c>
      <c r="E8" s="18">
        <v>696000000</v>
      </c>
      <c r="F8" s="8" t="s">
        <v>89</v>
      </c>
    </row>
    <row r="9" spans="1:6" x14ac:dyDescent="0.25">
      <c r="A9" t="s">
        <v>90</v>
      </c>
      <c r="B9" s="18">
        <v>-284000000</v>
      </c>
      <c r="C9" s="18">
        <v>-344000000</v>
      </c>
      <c r="D9" s="18">
        <v>-455000000</v>
      </c>
      <c r="E9" s="18">
        <v>726000000</v>
      </c>
      <c r="F9" s="8" t="s">
        <v>91</v>
      </c>
    </row>
    <row r="10" spans="1:6" x14ac:dyDescent="0.25">
      <c r="A10" t="s">
        <v>92</v>
      </c>
      <c r="B10" s="18">
        <v>8554000000</v>
      </c>
      <c r="C10" s="18">
        <v>8512000000</v>
      </c>
      <c r="D10" s="18">
        <v>9064000000</v>
      </c>
      <c r="E10" s="18">
        <v>9271000000</v>
      </c>
      <c r="F10" s="8" t="s">
        <v>93</v>
      </c>
    </row>
    <row r="11" spans="1:6" x14ac:dyDescent="0.25">
      <c r="A11" t="s">
        <v>94</v>
      </c>
      <c r="B11" s="18">
        <v>1288000000</v>
      </c>
      <c r="C11" s="18">
        <v>1096000000</v>
      </c>
      <c r="D11" s="18">
        <v>966000000</v>
      </c>
      <c r="E11" s="18">
        <v>775000000</v>
      </c>
      <c r="F11" s="8" t="s">
        <v>95</v>
      </c>
    </row>
    <row r="12" spans="1:6" x14ac:dyDescent="0.25">
      <c r="A12" t="s">
        <v>32</v>
      </c>
      <c r="B12" s="34">
        <v>811100000</v>
      </c>
      <c r="C12" s="34">
        <v>823200000</v>
      </c>
      <c r="D12" s="34">
        <v>829200000</v>
      </c>
      <c r="E12" s="34">
        <v>838800000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2026-09-19T00:06:23Z</dcterms:modified>
</cp:coreProperties>
</file>