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<sst xmlns="http://schemas.openxmlformats.org/spreadsheetml/2006/main" count="115" uniqueCount="101">
  <si>
    <t>Charter Hall Retail REIT (CQR.AX)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</si>
  <si>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</si>
  <si>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</si>
  <si>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</si>
  <si>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</si>
  <si>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</si>
  <si>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</si>
  <si>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</si>
  <si>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</si>
  <si>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</si>
  <si>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</si>
  <si>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</si>
  <si>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</si>
  <si>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</si>
  <si>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</si>
  <si>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</si>
  <si>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</si>
  <si>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</si>
  <si>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</si>
  <si>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</si>
  <si>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</si>
  <si>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</si>
  <si>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</si>
  <si>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</si>
  <si>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</si>
  <si>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</si>
  <si>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</si>
  <si>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</si>
  <si>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</si>
  <si>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</si>
  <si>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</si>
  <si>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</si>
  <si>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</si>
  <si>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</si>
  <si>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</si>
  <si>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</si>
  <si>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</si>
  <si>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</si>
  <si>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</si>
  <si>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</si>
  <si>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</si>
  <si>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</si>
  <si>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</si>
  <si>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</si>
  <si>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</si>
  <si>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</si>
  <si>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</si>
  <si>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</si>
  <si>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</si>
  <si>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</si>
  <si>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</si>
  <si>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</si>
  <si>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</si>
  <si>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</si>
  <si>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</si>
  <si>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</si>
  <si>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</si>
  <si>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</si>
  <si>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</si>
  <si>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</si>
  <si>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</si>
  <si>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</si>
  <si>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</si>
  <si>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</si>
  <si>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</si>
  <si>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</si>
  <si>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</si>
  <si>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</si>
  <si>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</si>
  <si>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</si>
  <si>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</si>
  <si>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</si>
  <si>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</si>
  <si>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</si>
  <si>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</si>
  <si>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</si>
  <si>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</si>
  <si>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</si>
  <si>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</si>
  <si>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</si>
  <si>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</si>
  <si>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</si>
  <si>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</si>
  <si>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</si>
  <si>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</si>
  <si>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</si>
  <si>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</si>
  <si>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derived</t>
  </si>
  <si>
    <t>Capital expenditure</t>
  </si>
  <si>
    <t>Change in working 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</si>
  <si>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</si>
  <si>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</si>
  <si>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</si>
  <si>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</si>
  <si>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</si>
  <si>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</si>
  <si>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</si>
  <si>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Reported capital expenditure averages just 0.00%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</si>
  <si>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Capital expenditure runs at 1.0% of revenue against depreciation of 0.0%. A perpetuity has to be a steady state, so the terminal year uses maintenance capex at depreciation and then charges the reinvestment terminal growth requires (g/ROIC of NOPAT). The bridge is shown under Terminal Value.</t>
  </si>
  <si>
    <t>Current EV/EBITDA of 37.6x sits outside a defensible 3-20x band, so the exit multiple is capped at 20.0x. A multiple that far out usually means EBITDA is the wrong denominator for this business.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</si>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</sst>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-0.06382392388383851</v>
      </c>
    </row>
    <row r="7" spans="1:2" x14ac:dyDescent="0.25">
      <c r="A7" t="s">
        <v>5</v>
      </c>
      <c r="B7" s="6">
        <v>0.5735237044860184</v>
      </c>
    </row>
    <row r="8" spans="1:2" x14ac:dyDescent="0.25">
      <c r="A8" t="s">
        <v>6</v>
      </c>
      <c r="B8" s="6">
        <v>0</v>
      </c>
    </row>
    <row r="9" spans="1:2" x14ac:dyDescent="0.25">
      <c r="A9" t="s">
        <v>7</v>
      </c>
      <c r="B9" s="6">
        <v>0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-0.03932584269662921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0.08050550491952113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0.7789</v>
      </c>
      <c r="C19" s="8" t="s">
        <v>19</v>
      </c>
    </row>
    <row r="20" spans="1:2" x14ac:dyDescent="0.25">
      <c r="A20" t="s">
        <v>20</v>
      </c>
      <c r="B20" s="10">
        <f>B17+B19*B18</f>
        <v>0.100214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2150549760</v>
      </c>
    </row>
    <row r="23" spans="1:2" x14ac:dyDescent="0.25">
      <c r="A23" t="s">
        <v>24</v>
      </c>
      <c r="B23" s="11">
        <v>1568300000</v>
      </c>
    </row>
    <row r="24" spans="1:2" x14ac:dyDescent="0.25">
      <c r="A24" t="s">
        <v>25</v>
      </c>
      <c r="B24" s="10">
        <f>B22/(B22+B23)</f>
        <v>0.5782835819643329</v>
      </c>
    </row>
    <row r="25" spans="1:2" x14ac:dyDescent="0.25">
      <c r="A25" t="s">
        <v>26</v>
      </c>
      <c r="B25" s="10">
        <f>1-B24</f>
        <v>0.42171641803566706</v>
      </c>
    </row>
    <row r="26" spans="1:2" x14ac:dyDescent="0.25">
      <c r="A26" t="s">
        <v>27</v>
      </c>
      <c r="B26" s="12">
        <f>B24*B20+B25*B21*(1-B8)</f>
        <v>0.08050550491952113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174600000</v>
      </c>
      <c r="C29" s="8" t="s">
        <v>30</v>
      </c>
    </row>
    <row r="30" spans="1:2" x14ac:dyDescent="0.25">
      <c r="A30" t="s">
        <v>31</v>
      </c>
      <c r="B30" s="11">
        <v>1545600000</v>
      </c>
    </row>
    <row r="31" spans="1:2" x14ac:dyDescent="0.25">
      <c r="A31" t="s">
        <v>32</v>
      </c>
      <c r="B31" s="13">
        <v>581200000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-0.06382392388383851</v>
      </c>
      <c r="C5" s="10">
        <f>Assumptions!B6</f>
        <v>-0.06382392388383851</v>
      </c>
      <c r="D5" s="10">
        <f>Assumptions!B6</f>
        <v>-0.06382392388383851</v>
      </c>
      <c r="E5" s="10">
        <f>Assumptions!B6</f>
        <v>-0.06382392388383851</v>
      </c>
      <c r="F5" s="10">
        <f>Assumptions!B6</f>
        <v>-0.06382392388383851</v>
      </c>
    </row>
    <row r="6" spans="1:6" x14ac:dyDescent="0.25">
      <c r="A6" t="s">
        <v>43</v>
      </c>
      <c r="B6" s="18">
        <f>Assumptions!B29*(1+B5)</f>
        <v>163456342.8898818</v>
      </c>
      <c r="C6" s="18">
        <f>B6*(1+C5)</f>
        <v>153023917.70294738</v>
      </c>
      <c r="D6" s="18">
        <f>C6*(1+D5)</f>
        <v>143257330.8270677</v>
      </c>
      <c r="E6" s="18">
        <f>D6*(1+E5)</f>
        <v>134114085.84855907</v>
      </c>
      <c r="F6" s="18">
        <f>E6*(1+F5)</f>
        <v>125554398.64161006</v>
      </c>
    </row>
    <row r="7" spans="1:6" x14ac:dyDescent="0.25">
      <c r="A7" t="s">
        <v>5</v>
      </c>
      <c r="B7" s="10">
        <f>Assumptions!B7</f>
        <v>0.5735237044860184</v>
      </c>
      <c r="C7" s="10">
        <f>Assumptions!B7</f>
        <v>0.5735237044860184</v>
      </c>
      <c r="D7" s="10">
        <f>Assumptions!B7</f>
        <v>0.5735237044860184</v>
      </c>
      <c r="E7" s="10">
        <f>Assumptions!B7</f>
        <v>0.5735237044860184</v>
      </c>
      <c r="F7" s="10">
        <f>Assumptions!B7</f>
        <v>0.5735237044860184</v>
      </c>
    </row>
    <row r="8" spans="1:6" x14ac:dyDescent="0.25">
      <c r="A8" t="s">
        <v>44</v>
      </c>
      <c r="B8" s="18">
        <f>B6*B7</f>
        <v>93746087.29594186</v>
      </c>
      <c r="C8" s="18">
        <f>C6*C7</f>
        <v>87762844.155958</v>
      </c>
      <c r="D8" s="18">
        <f>D6*D7</f>
        <v>82161475.07071896</v>
      </c>
      <c r="E8" s="18">
        <f>E6*E7</f>
        <v>76917607.3396215</v>
      </c>
      <c r="F8" s="18">
        <f>F6*F7</f>
        <v>72008423.82345052</v>
      </c>
    </row>
    <row r="9" spans="1:6" x14ac:dyDescent="0.25">
      <c r="A9" t="s">
        <v>45</v>
      </c>
      <c r="B9" s="18">
        <f>B8*(1-Assumptions!B8)</f>
        <v>93746087.29594186</v>
      </c>
      <c r="C9" s="18">
        <f>C8*(1-Assumptions!B8)</f>
        <v>87762844.155958</v>
      </c>
      <c r="D9" s="18">
        <f>D8*(1-Assumptions!B8)</f>
        <v>82161475.07071896</v>
      </c>
      <c r="E9" s="18">
        <f>E8*(1-Assumptions!B8)</f>
        <v>76917607.3396215</v>
      </c>
      <c r="F9" s="18">
        <f>F8*(1-Assumptions!B8)</f>
        <v>72008423.82345052</v>
      </c>
    </row>
    <row r="10" spans="1:6" x14ac:dyDescent="0.25">
      <c r="A10" t="s">
        <v>46</v>
      </c>
      <c r="B10" s="18">
        <f>B6*Assumptions!B9</f>
        <v>0</v>
      </c>
      <c r="C10" s="18">
        <f>C6*Assumptions!B9</f>
        <v>0</v>
      </c>
      <c r="D10" s="18">
        <f>D6*Assumptions!B9</f>
        <v>0</v>
      </c>
      <c r="E10" s="18">
        <f>E6*Assumptions!B9</f>
        <v>0</v>
      </c>
      <c r="F10" s="18">
        <f>F6*Assumptions!B9</f>
        <v>0</v>
      </c>
    </row>
    <row r="11" spans="1:6" x14ac:dyDescent="0.25">
      <c r="A11" t="s">
        <v>47</v>
      </c>
      <c r="B11" s="18">
        <f>-B6*Assumptions!B10</f>
        <v>-1634563.4288988179</v>
      </c>
      <c r="C11" s="18">
        <f>-C6*Assumptions!B10</f>
        <v>-1530239.1770294737</v>
      </c>
      <c r="D11" s="18">
        <f>-D6*Assumptions!B10</f>
        <v>-1432573.308270677</v>
      </c>
      <c r="E11" s="18">
        <f>-E6*Assumptions!B10</f>
        <v>-1341140.8584855907</v>
      </c>
      <c r="F11" s="18">
        <f>-F6*Assumptions!B10</f>
        <v>-1255543.9864161005</v>
      </c>
    </row>
    <row r="12" spans="1:6" x14ac:dyDescent="0.25">
      <c r="A12" t="s">
        <v>48</v>
      </c>
      <c r="B12" s="18">
        <f>-(B6-Assumptions!B29)*Assumptions!B11</f>
        <v>-438233.7065776824</v>
      </c>
      <c r="C12" s="18">
        <f>-(C6-B6)*Assumptions!B11</f>
        <v>-410263.9118457353</v>
      </c>
      <c r="D12" s="18">
        <f>-(D6-C6)*Assumptions!B11</f>
        <v>-384079.25916380744</v>
      </c>
      <c r="E12" s="18">
        <f>-(E6-D6)*Assumptions!B11</f>
        <v>-359565.81376157555</v>
      </c>
      <c r="F12" s="18">
        <f>-(F6-E6)*Assumptions!B11</f>
        <v>-336616.91263282625</v>
      </c>
    </row>
    <row r="13" spans="1:6" x14ac:dyDescent="0.25">
      <c r="A13" s="19" t="s">
        <v>49</v>
      </c>
      <c r="B13" s="20">
        <f>B9+B10+B11+B12</f>
        <v>91673290.16046536</v>
      </c>
      <c r="C13" s="20">
        <f>C9+C10+C11+C12</f>
        <v>85822341.06708279</v>
      </c>
      <c r="D13" s="20">
        <f>D9+D10+D11+D12</f>
        <v>80344822.50328447</v>
      </c>
      <c r="E13" s="20">
        <f>E9+E10+E11+E12</f>
        <v>75216900.66737433</v>
      </c>
      <c r="F13" s="20">
        <f>F9+F10+F11+F12</f>
        <v>70416262.9244016</v>
      </c>
    </row>
    <row r="14" spans="1:6" x14ac:dyDescent="0.25">
      <c r="A14" t="s">
        <v>50</v>
      </c>
      <c r="B14" s="21">
        <f>1/(1+Assumptions!$B$26)^(1-0.5*Assumptions!$B$32)</f>
        <v>0.9620253321465936</v>
      </c>
      <c r="C14" s="21">
        <f>1/(1+Assumptions!$B$26)^(2-0.5*Assumptions!$B$32)</f>
        <v>0.8903474603012298</v>
      </c>
      <c r="D14" s="21">
        <f>1/(1+Assumptions!$B$26)^(3-0.5*Assumptions!$B$32)</f>
        <v>0.824010110311789</v>
      </c>
      <c r="E14" s="21">
        <f>1/(1+Assumptions!$B$26)^(4-0.5*Assumptions!$B$32)</f>
        <v>0.7626153745261699</v>
      </c>
      <c r="F14" s="21">
        <f>1/(1+Assumptions!$B$26)^(5-0.5*Assumptions!$B$32)</f>
        <v>0.7057949923012854</v>
      </c>
    </row>
    <row r="15" spans="1:6" x14ac:dyDescent="0.25">
      <c r="A15" s="19" t="s">
        <v>51</v>
      </c>
      <c r="B15" s="20">
        <f>B13*B14</f>
        <v>88192027.41559273</v>
      </c>
      <c r="C15" s="20">
        <f>C13*C14</f>
        <v>76411703.4061831</v>
      </c>
      <c r="D15" s="20">
        <f>D13*D14</f>
        <v>66204946.053912535</v>
      </c>
      <c r="E15" s="20">
        <f>E13*E14</f>
        <v>57361564.87314739</v>
      </c>
      <c r="F15" s="20">
        <f>F13*F14</f>
        <v>49699445.74861331</v>
      </c>
    </row>
    <row r="17" spans="1:2" x14ac:dyDescent="0.25">
      <c r="A17" s="22" t="s">
        <v>52</v>
      </c>
      <c r="B17" s="23">
        <f>SUM(B15:F15)</f>
        <v>337869687.49744904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70416262.9244016</v>
      </c>
    </row>
    <row r="5" spans="1:2" x14ac:dyDescent="0.25">
      <c r="A5" t="s">
        <v>56</v>
      </c>
      <c r="B5" s="18">
        <f>IF(Assumptions!$B$33=0,B4,B4-Forecast!F11-Forecast!F10-Forecast!F12)</f>
        <v>72008423.82345052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0.31053777036727775</v>
      </c>
    </row>
    <row r="7" spans="1:2" x14ac:dyDescent="0.25">
      <c r="A7" t="s">
        <v>58</v>
      </c>
      <c r="B7" s="18">
        <f>-MAX(Forecast!F9,0)*B6</f>
        <v>-22361335.38179629</v>
      </c>
    </row>
    <row r="8" spans="1:2" x14ac:dyDescent="0.25">
      <c r="A8" t="s">
        <v>59</v>
      </c>
      <c r="B8" s="18">
        <f>IF(OR(Assumptions!$B$33=0,Assumptions!B12&lt;=0),B5,MAX(B5+B7,0))</f>
        <v>49647088.441654235</v>
      </c>
    </row>
    <row r="9" spans="1:2" x14ac:dyDescent="0.25">
      <c r="A9" t="s">
        <v>60</v>
      </c>
      <c r="B9" s="18">
        <f>B8*(1+Assumptions!B12)/(Assumptions!B26-Assumptions!B12)</f>
        <v>916814750.6536479</v>
      </c>
    </row>
    <row r="10" spans="1:2" x14ac:dyDescent="0.25">
      <c r="A10" t="s">
        <v>61</v>
      </c>
      <c r="B10" s="18">
        <f>B9/(1+Assumptions!B26)^(5-0.5*Assumptions!B32)</f>
        <v>647083259.8792963</v>
      </c>
    </row>
    <row r="11" spans="1:2" x14ac:dyDescent="0.25">
      <c r="A11" t="s">
        <v>62</v>
      </c>
      <c r="B11" s="18">
        <f>Forecast!B17+B10</f>
        <v>984952947.3767453</v>
      </c>
    </row>
    <row r="12" spans="1:2" x14ac:dyDescent="0.25">
      <c r="A12" t="s">
        <v>63</v>
      </c>
      <c r="B12" s="18">
        <f>-Assumptions!B30</f>
        <v>-1545600000</v>
      </c>
    </row>
    <row r="13" spans="1:2" x14ac:dyDescent="0.25">
      <c r="A13" t="s">
        <v>64</v>
      </c>
      <c r="B13" s="18">
        <f>B11+B12</f>
        <v>-560647052.6232547</v>
      </c>
    </row>
    <row r="14" spans="1:2" x14ac:dyDescent="0.25">
      <c r="A14" s="19" t="s">
        <v>65</v>
      </c>
      <c r="B14" s="24">
        <f>B13/Assumptions!B31</f>
        <v>-0.9646370485603143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72008423.82345052</v>
      </c>
    </row>
    <row r="18" spans="1:2" x14ac:dyDescent="0.25">
      <c r="A18" t="s">
        <v>60</v>
      </c>
      <c r="B18" s="18">
        <f>B17*Assumptions!B13</f>
        <v>1440168476.4690104</v>
      </c>
    </row>
    <row r="19" spans="1:2" x14ac:dyDescent="0.25">
      <c r="A19" t="s">
        <v>61</v>
      </c>
      <c r="B19" s="18">
        <f>B18/(1+Assumptions!B26)^(5-0.5*Assumptions!B32)</f>
        <v>1016463698.7619991</v>
      </c>
    </row>
    <row r="20" spans="1:2" x14ac:dyDescent="0.25">
      <c r="A20" t="s">
        <v>62</v>
      </c>
      <c r="B20" s="18">
        <f>Forecast!B17+B19</f>
        <v>1354333386.259448</v>
      </c>
    </row>
    <row r="21" spans="1:2" x14ac:dyDescent="0.25">
      <c r="A21" t="s">
        <v>63</v>
      </c>
      <c r="B21" s="18">
        <f>-Assumptions!B30</f>
        <v>-1545600000</v>
      </c>
    </row>
    <row r="22" spans="1:2" x14ac:dyDescent="0.25">
      <c r="A22" t="s">
        <v>64</v>
      </c>
      <c r="B22" s="18">
        <f>B20+B21</f>
        <v>-191266613.74055195</v>
      </c>
    </row>
    <row r="23" spans="1:2" x14ac:dyDescent="0.25">
      <c r="A23" s="19" t="s">
        <v>65</v>
      </c>
      <c r="B23" s="25">
        <f>B22/Assumptions!B31</f>
        <v>-0.32908914958801094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3.7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-0.9646370485603143</v>
      </c>
    </row>
    <row r="29" spans="1:2" x14ac:dyDescent="0.25">
      <c r="A29" s="19" t="s">
        <v>73</v>
      </c>
      <c r="B29" s="12">
        <f>B28/B26-1</f>
        <v>-1.260712715827112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0.060506</v>
      </c>
      <c r="B5" s="31">
        <v>-0.45764634324084374</v>
      </c>
      <c r="C5" s="31">
        <v>-0.4497863861397604</v>
      </c>
      <c r="D5" s="31">
        <v>-0.44192642903867707</v>
      </c>
      <c r="E5" s="31">
        <v>-0.43406647193759373</v>
      </c>
      <c r="F5" s="31">
        <v>-0.4262065148365112</v>
      </c>
    </row>
    <row r="6" spans="1:6" x14ac:dyDescent="0.25">
      <c r="A6" s="30">
        <v>0.070506</v>
      </c>
      <c r="B6" s="31">
        <v>-0.7532008230380145</v>
      </c>
      <c r="C6" s="31">
        <v>-0.7467346004417783</v>
      </c>
      <c r="D6" s="31">
        <v>-0.7402683778455424</v>
      </c>
      <c r="E6" s="31">
        <v>-0.7338021552493063</v>
      </c>
      <c r="F6" s="31">
        <v>-0.7273359326530701</v>
      </c>
    </row>
    <row r="7" spans="1:6" x14ac:dyDescent="0.25">
      <c r="A7" s="30">
        <v>0.080506</v>
      </c>
      <c r="B7" s="31">
        <v>-0.9755087142465337</v>
      </c>
      <c r="C7" s="31">
        <v>-0.9700777476477559</v>
      </c>
      <c r="D7" s="32">
        <v>-0.9646467810489786</v>
      </c>
      <c r="E7" s="31">
        <v>-0.9592158144502007</v>
      </c>
      <c r="F7" s="31">
        <v>-0.9537848478514231</v>
      </c>
    </row>
    <row r="8" spans="1:6" x14ac:dyDescent="0.25">
      <c r="A8" s="30">
        <v>0.090506</v>
      </c>
      <c r="B8" s="31">
        <v>-1.1488445890334416</v>
      </c>
      <c r="C8" s="31">
        <v>-1.1442098630262079</v>
      </c>
      <c r="D8" s="31">
        <v>-1.1395751370189744</v>
      </c>
      <c r="E8" s="31">
        <v>-1.1349404110117407</v>
      </c>
      <c r="F8" s="31">
        <v>-1.1303056850045075</v>
      </c>
    </row>
    <row r="9" spans="1:6" x14ac:dyDescent="0.25">
      <c r="A9" s="30">
        <v>0.100506</v>
      </c>
      <c r="B9" s="31">
        <v>-1.2878222151388563</v>
      </c>
      <c r="C9" s="31">
        <v>-1.283816594201403</v>
      </c>
      <c r="D9" s="31">
        <v>-1.2798109732639498</v>
      </c>
      <c r="E9" s="31">
        <v>-1.2758053523264963</v>
      </c>
      <c r="F9" s="31">
        <v>-1.2717997313890432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174600000</v>
      </c>
      <c r="C5" s="18">
        <v>196600000</v>
      </c>
      <c r="D5" s="18">
        <v>214400000</v>
      </c>
      <c r="E5" s="18">
        <v>212800000</v>
      </c>
      <c r="F5" s="8" t="s">
        <v>84</v>
      </c>
    </row>
    <row r="6" spans="1:6" x14ac:dyDescent="0.25">
      <c r="A6" t="s">
        <v>44</v>
      </c>
      <c r="B6" s="18">
        <v>98400000</v>
      </c>
      <c r="C6" s="18">
        <v>111500000</v>
      </c>
      <c r="D6" s="18">
        <v>125000000</v>
      </c>
      <c r="E6" s="18">
        <v>123500000</v>
      </c>
      <c r="F6" s="8" t="s">
        <v>85</v>
      </c>
    </row>
    <row r="7" spans="1:6" x14ac:dyDescent="0.25">
      <c r="A7" t="s">
        <v>86</v>
      </c>
      <c r="B7" s="18">
        <v>0</v>
      </c>
      <c r="C7" s="18">
        <v>0</v>
      </c>
      <c r="D7" s="18">
        <v>0</v>
      </c>
      <c r="E7" s="18">
        <v>0</v>
      </c>
      <c r="F7" s="8" t="s">
        <v>87</v>
      </c>
    </row>
    <row r="8" spans="1:6" x14ac:dyDescent="0.25">
      <c r="A8" t="s">
        <v>88</v>
      </c>
      <c r="B8" s="18">
        <v>0</v>
      </c>
      <c r="C8" s="18">
        <v>0</v>
      </c>
      <c r="D8" s="18">
        <v>0</v>
      </c>
      <c r="E8" s="18">
        <v>0</v>
      </c>
      <c r="F8" s="8" t="s">
        <v>87</v>
      </c>
    </row>
    <row r="9" spans="1:6" x14ac:dyDescent="0.25">
      <c r="A9" t="s">
        <v>89</v>
      </c>
      <c r="B9" s="18">
        <v>-1000000</v>
      </c>
      <c r="C9" s="18">
        <v>700000</v>
      </c>
      <c r="D9" s="18">
        <v>-700000</v>
      </c>
      <c r="E9" s="18">
        <v>0</v>
      </c>
      <c r="F9" s="8" t="s">
        <v>87</v>
      </c>
    </row>
    <row r="10" spans="1:6" x14ac:dyDescent="0.25">
      <c r="A10" t="s">
        <v>90</v>
      </c>
      <c r="B10" s="18">
        <v>1568300000</v>
      </c>
      <c r="C10" s="18">
        <v>1448700000</v>
      </c>
      <c r="D10" s="18">
        <v>1036900000</v>
      </c>
      <c r="E10" s="18">
        <v>1199800000</v>
      </c>
      <c r="F10" s="8" t="s">
        <v>91</v>
      </c>
    </row>
    <row r="11" spans="1:6" x14ac:dyDescent="0.25">
      <c r="A11" t="s">
        <v>92</v>
      </c>
      <c r="B11" s="18">
        <v>22700000</v>
      </c>
      <c r="C11" s="18">
        <v>38500000</v>
      </c>
      <c r="D11" s="18">
        <v>18700000</v>
      </c>
      <c r="E11" s="18">
        <v>22400000</v>
      </c>
      <c r="F11" s="8" t="s">
        <v>93</v>
      </c>
    </row>
    <row r="12" spans="1:6" x14ac:dyDescent="0.25">
      <c r="A12" t="s">
        <v>32</v>
      </c>
      <c r="B12" s="34">
        <v>581200000</v>
      </c>
      <c r="C12" s="34">
        <v>581200000</v>
      </c>
      <c r="D12" s="34">
        <v>581200000</v>
      </c>
      <c r="E12" s="34">
        <v>581200000</v>
      </c>
      <c r="F12" s="8" t="s">
        <v>94</v>
      </c>
    </row>
    <row r="15" spans="1:1" x14ac:dyDescent="0.25">
      <c r="A15" s="19" t="s">
        <v>95</v>
      </c>
    </row>
    <row r="16" ht="22" customHeight="1" spans="1:6" x14ac:dyDescent="0.25">
      <c r="A16" s="35" t="s">
        <v>96</v>
      </c>
      <c r="B16" s="35"/>
      <c r="C16" s="35"/>
      <c r="D16" s="35"/>
      <c r="E16" s="35"/>
      <c r="F16" s="35"/>
    </row>
    <row r="17" ht="86" customHeight="1" spans="1:6" x14ac:dyDescent="0.25">
      <c r="A17" s="35" t="s">
        <v>97</v>
      </c>
      <c r="B17" s="35"/>
      <c r="C17" s="35"/>
      <c r="D17" s="35"/>
      <c r="E17" s="35"/>
      <c r="F17" s="35"/>
    </row>
    <row r="18" ht="54" customHeight="1" spans="1:6" x14ac:dyDescent="0.25">
      <c r="A18" s="35" t="s">
        <v>98</v>
      </c>
      <c r="B18" s="35"/>
      <c r="C18" s="35"/>
      <c r="D18" s="35"/>
      <c r="E18" s="35"/>
      <c r="F18" s="35"/>
    </row>
    <row r="19" ht="38" customHeight="1" spans="1:6" x14ac:dyDescent="0.25">
      <c r="A19" s="35" t="s">
        <v>99</v>
      </c>
      <c r="B19" s="35"/>
      <c r="C19" s="35"/>
      <c r="D19" s="35"/>
      <c r="E19" s="35"/>
      <c r="F19" s="35"/>
    </row>
    <row r="21" spans="1:1" x14ac:dyDescent="0.25">
      <c r="A21" s="36" t="s">
        <v>100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2026-09-19T00:07:00Z</dcterms:modified>
</cp:coreProperties>
</file>