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<sst xmlns="http://schemas.openxmlformats.org/spreadsheetml/2006/main" count="115" uniqueCount="103">
  <si>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CrowdStrike Holdings, Inc. (CRWD)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</si>
  <si>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</si>
  <si>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</si>
  <si>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</si>
  <si>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</si>
  <si>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</si>
  <si>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</si>
  <si>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</si>
  <si>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</si>
  <si>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</si>
  <si>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</si>
  <si>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</si>
  <si>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</si>
  <si>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</si>
  <si>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</si>
  <si>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</si>
  <si>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</si>
  <si>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</si>
  <si>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</si>
  <si>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</si>
  <si>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</si>
  <si>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</si>
  <si>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</si>
  <si>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</si>
  <si>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</si>
  <si>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</si>
  <si>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</si>
  <si>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</si>
  <si>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</si>
  <si>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</si>
  <si>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</si>
  <si>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</si>
  <si>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</si>
  <si>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</si>
  <si>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</si>
  <si>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</si>
  <si>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</si>
  <si>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</si>
  <si>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</si>
  <si>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</si>
  <si>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</si>
  <si>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</si>
  <si>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</si>
  <si>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</si>
  <si>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</si>
  <si>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</si>
  <si>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</si>
  <si>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</si>
  <si>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</si>
  <si>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</si>
  <si>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</si>
  <si>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</si>
  <si>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</si>
  <si>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</si>
  <si>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</si>
  <si>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</si>
  <si>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</si>
  <si>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</si>
  <si>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</si>
  <si>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</si>
  <si>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</si>
  <si>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</si>
  <si>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</si>
  <si>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</si>
  <si>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</si>
  <si>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</si>
  <si>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</si>
  <si>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</si>
  <si>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</si>
  <si>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</si>
  <si>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</si>
  <si>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</si>
  <si>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</si>
  <si>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</si>
  <si>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</si>
  <si>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</si>
  <si>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</si>
  <si>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</si>
  <si>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</si>
  <si>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</si>
  <si>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</si>
  <si>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</si>
  <si>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</si>
  <si>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</si>
  <si>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</si>
  <si>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</si>
  <si>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</si>
  <si>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</si>
  <si>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</si>
  <si>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</si>
  <si>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</si>
  <si>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</si>
  <si>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</si>
  <si>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</si>
  <si>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</si>
  <si>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</si>
  <si>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</si>
  <si>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</si>
  <si>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</si>
  <si>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</si>
  <si>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8.8% of revenue against depreciation of 5.0%.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</si>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</sst>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0.2900686653697968</v>
      </c>
    </row>
    <row r="7" spans="1:2" x14ac:dyDescent="0.25">
      <c r="A7" t="s">
        <v>5</v>
      </c>
      <c r="B7" s="6">
        <v>-0.045370089063629195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0.05049995411824792</v>
      </c>
    </row>
    <row r="10" spans="1:2" x14ac:dyDescent="0.25">
      <c r="A10" t="s">
        <v>8</v>
      </c>
      <c r="B10" s="6">
        <v>0.08823121643336697</v>
      </c>
    </row>
    <row r="11" spans="1:2" x14ac:dyDescent="0.25">
      <c r="A11" t="s">
        <v>9</v>
      </c>
      <c r="B11" s="6">
        <v>0.00667877412537344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0.11412520137617556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1.17085</v>
      </c>
      <c r="C19" s="8" t="s">
        <v>19</v>
      </c>
    </row>
    <row r="20" spans="1:2" x14ac:dyDescent="0.25">
      <c r="A20" t="s">
        <v>20</v>
      </c>
      <c r="B20" s="10">
        <f>B17+B19*B18</f>
        <v>0.11437675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243338117120</v>
      </c>
    </row>
    <row r="23" spans="1:2" x14ac:dyDescent="0.25">
      <c r="A23" t="s">
        <v>24</v>
      </c>
      <c r="B23" s="11">
        <v>820077000</v>
      </c>
    </row>
    <row r="24" spans="1:2" x14ac:dyDescent="0.25">
      <c r="A24" t="s">
        <v>25</v>
      </c>
      <c r="B24" s="10">
        <f>B22/(B22+B23)</f>
        <v>0.9966412063172578</v>
      </c>
    </row>
    <row r="25" spans="1:2" x14ac:dyDescent="0.25">
      <c r="A25" t="s">
        <v>26</v>
      </c>
      <c r="B25" s="10">
        <f>1-B24</f>
        <v>0.003358793682742167</v>
      </c>
    </row>
    <row r="26" spans="1:2" x14ac:dyDescent="0.25">
      <c r="A26" t="s">
        <v>27</v>
      </c>
      <c r="B26" s="12">
        <f>B24*B20+B25*B21*(1-B8)</f>
        <v>0.11412520137617556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4812005000</v>
      </c>
      <c r="C29" s="8" t="s">
        <v>30</v>
      </c>
    </row>
    <row r="30" spans="1:2" x14ac:dyDescent="0.25">
      <c r="A30" t="s">
        <v>31</v>
      </c>
      <c r="B30" s="11">
        <v>-4410048000</v>
      </c>
    </row>
    <row r="31" spans="1:2" x14ac:dyDescent="0.25">
      <c r="A31" t="s">
        <v>32</v>
      </c>
      <c r="B31" s="13">
        <v>1002304000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0.2900686653697968</v>
      </c>
      <c r="C5" s="10">
        <f>Assumptions!B6</f>
        <v>0.2900686653697968</v>
      </c>
      <c r="D5" s="10">
        <f>Assumptions!B6</f>
        <v>0.2900686653697968</v>
      </c>
      <c r="E5" s="10">
        <f>Assumptions!B6</f>
        <v>0.2900686653697968</v>
      </c>
      <c r="F5" s="10">
        <f>Assumptions!B6</f>
        <v>0.2900686653697968</v>
      </c>
    </row>
    <row r="6" spans="1:6" x14ac:dyDescent="0.25">
      <c r="A6" t="s">
        <v>43</v>
      </c>
      <c r="B6" s="18">
        <f>Assumptions!B29*(1+B5)</f>
        <v>6207816868.102789</v>
      </c>
      <c r="C6" s="18">
        <f>B6*(1+C5)</f>
        <v>8008510021.8934765</v>
      </c>
      <c r="D6" s="18">
        <f>C6*(1+D5)</f>
        <v>10331527835.54476</v>
      </c>
      <c r="E6" s="18">
        <f>D6*(1+E5)</f>
        <v>13328380326.032133</v>
      </c>
      <c r="F6" s="18">
        <f>E6*(1+F5)</f>
        <v>17194525818.74533</v>
      </c>
    </row>
    <row r="7" spans="1:6" x14ac:dyDescent="0.25">
      <c r="A7" t="s">
        <v>5</v>
      </c>
      <c r="B7" s="10">
        <f>Assumptions!B7</f>
        <v>-0.045370089063629195</v>
      </c>
      <c r="C7" s="10">
        <f>Assumptions!B7</f>
        <v>-0.045370089063629195</v>
      </c>
      <c r="D7" s="10">
        <f>Assumptions!B7</f>
        <v>-0.045370089063629195</v>
      </c>
      <c r="E7" s="10">
        <f>Assumptions!B7</f>
        <v>-0.045370089063629195</v>
      </c>
      <c r="F7" s="10">
        <f>Assumptions!B7</f>
        <v>-0.045370089063629195</v>
      </c>
    </row>
    <row r="8" spans="1:6" x14ac:dyDescent="0.25">
      <c r="A8" t="s">
        <v>44</v>
      </c>
      <c r="B8" s="18">
        <f>B6*B7</f>
        <v>-281649204.1965232</v>
      </c>
      <c r="C8" s="18">
        <f>C6*C7</f>
        <v>-363346812.96027404</v>
      </c>
      <c r="D8" s="18">
        <f>D6*D7</f>
        <v>-468742338.0620299</v>
      </c>
      <c r="E8" s="18">
        <f>E6*E7</f>
        <v>-604709802.466001</v>
      </c>
      <c r="F8" s="18">
        <f>F6*F7</f>
        <v>-780117167.8033473</v>
      </c>
    </row>
    <row r="9" spans="1:6" x14ac:dyDescent="0.25">
      <c r="A9" t="s">
        <v>45</v>
      </c>
      <c r="B9" s="18">
        <f>B8*(1-Assumptions!B8)</f>
        <v>-222502871.31525332</v>
      </c>
      <c r="C9" s="18">
        <f>C8*(1-Assumptions!B8)</f>
        <v>-287043982.2386165</v>
      </c>
      <c r="D9" s="18">
        <f>D8*(1-Assumptions!B8)</f>
        <v>-370306447.06900364</v>
      </c>
      <c r="E9" s="18">
        <f>E8*(1-Assumptions!B8)</f>
        <v>-477720743.94814086</v>
      </c>
      <c r="F9" s="18">
        <f>F8*(1-Assumptions!B8)</f>
        <v>-616292562.5646445</v>
      </c>
    </row>
    <row r="10" spans="1:6" x14ac:dyDescent="0.25">
      <c r="A10" t="s">
        <v>46</v>
      </c>
      <c r="B10" s="18">
        <f>B6*Assumptions!B9</f>
        <v>313494467.01367635</v>
      </c>
      <c r="C10" s="18">
        <f>C6*Assumptions!B9</f>
        <v>404429388.6611492</v>
      </c>
      <c r="D10" s="18">
        <f>D6*Assumptions!B9</f>
        <v>521741681.6664116</v>
      </c>
      <c r="E10" s="18">
        <f>E6*Assumptions!B9</f>
        <v>673082594.9351809</v>
      </c>
      <c r="F10" s="18">
        <f>F6*Assumptions!B9</f>
        <v>868322764.9316684</v>
      </c>
    </row>
    <row r="11" spans="1:6" x14ac:dyDescent="0.25">
      <c r="A11" t="s">
        <v>47</v>
      </c>
      <c r="B11" s="18">
        <f>-B6*Assumptions!B10</f>
        <v>-547723233.6682835</v>
      </c>
      <c r="C11" s="18">
        <f>-C6*Assumptions!B10</f>
        <v>-706600581.0504718</v>
      </c>
      <c r="D11" s="18">
        <f>-D6*Assumptions!B10</f>
        <v>-911563268.5453051</v>
      </c>
      <c r="E11" s="18">
        <f>-E6*Assumptions!B10</f>
        <v>-1175979209.2523713</v>
      </c>
      <c r="F11" s="18">
        <f>-F6*Assumptions!B10</f>
        <v>-1517093928.9828358</v>
      </c>
    </row>
    <row r="12" spans="1:6" x14ac:dyDescent="0.25">
      <c r="A12" t="s">
        <v>48</v>
      </c>
      <c r="B12" s="18">
        <f>-(B6-Assumptions!B29)*Assumptions!B11</f>
        <v>-9322312.188574072</v>
      </c>
      <c r="C12" s="18">
        <f>-(C6-B6)*Assumptions!B11</f>
        <v>-12026422.84327434</v>
      </c>
      <c r="D12" s="18">
        <f>-(D6-C6)*Assumptions!B11</f>
        <v>-15514911.26659577</v>
      </c>
      <c r="E12" s="18">
        <f>-(E6-D6)*Assumptions!B11</f>
        <v>-20015300.87102802</v>
      </c>
      <c r="F12" s="18">
        <f>-(F6-E6)*Assumptions!B11</f>
        <v>-25821112.481662054</v>
      </c>
    </row>
    <row r="13" spans="1:6" x14ac:dyDescent="0.25">
      <c r="A13" s="19" t="s">
        <v>49</v>
      </c>
      <c r="B13" s="20">
        <f>B9+B10+B11+B12</f>
        <v>-466053950.1584345</v>
      </c>
      <c r="C13" s="20">
        <f>C9+C10+C11+C12</f>
        <v>-601241597.4712135</v>
      </c>
      <c r="D13" s="20">
        <f>D9+D10+D11+D12</f>
        <v>-775642945.2144929</v>
      </c>
      <c r="E13" s="20">
        <f>E9+E10+E11+E12</f>
        <v>-1000632659.1363593</v>
      </c>
      <c r="F13" s="20">
        <f>F9+F10+F11+F12</f>
        <v>-1290884839.0974739</v>
      </c>
    </row>
    <row r="14" spans="1:6" x14ac:dyDescent="0.25">
      <c r="A14" t="s">
        <v>50</v>
      </c>
      <c r="B14" s="21">
        <f>1/(1+Assumptions!$B$26)^(1-0.5*Assumptions!$B$32)</f>
        <v>0.9473991723365466</v>
      </c>
      <c r="C14" s="21">
        <f>1/(1+Assumptions!$B$26)^(2-0.5*Assumptions!$B$32)</f>
        <v>0.8503525197763342</v>
      </c>
      <c r="D14" s="21">
        <f>1/(1+Assumptions!$B$26)^(3-0.5*Assumptions!$B$32)</f>
        <v>0.7632468224630163</v>
      </c>
      <c r="E14" s="21">
        <f>1/(1+Assumptions!$B$26)^(4-0.5*Assumptions!$B$32)</f>
        <v>0.6850637805519957</v>
      </c>
      <c r="F14" s="21">
        <f>1/(1+Assumptions!$B$26)^(5-0.5*Assumptions!$B$32)</f>
        <v>0.6148894035480033</v>
      </c>
    </row>
    <row r="15" spans="1:6" x14ac:dyDescent="0.25">
      <c r="A15" s="19" t="s">
        <v>51</v>
      </c>
      <c r="B15" s="20">
        <f>B13*B14</f>
        <v>-441539126.644279</v>
      </c>
      <c r="C15" s="20">
        <f>C13*C14</f>
        <v>-511267307.4039948</v>
      </c>
      <c r="D15" s="20">
        <f>D13*D14</f>
        <v>-592007013.3008171</v>
      </c>
      <c r="E15" s="20">
        <f>E13*E14</f>
        <v>-685497192.4117508</v>
      </c>
      <c r="F15" s="20">
        <f>F13*F14</f>
        <v>-793751408.7618059</v>
      </c>
    </row>
    <row r="17" spans="1:2" x14ac:dyDescent="0.25">
      <c r="A17" s="22" t="s">
        <v>52</v>
      </c>
      <c r="B17" s="23">
        <f>SUM(B15:F15)</f>
        <v>-3024062048.522648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-1290884839.0974739</v>
      </c>
    </row>
    <row r="5" spans="1:2" x14ac:dyDescent="0.25">
      <c r="A5" t="s">
        <v>56</v>
      </c>
      <c r="B5" s="18">
        <f>IF(Assumptions!$B$33=0,B4,B4-Forecast!F11-Forecast!F10-Forecast!F12)</f>
        <v>-526348374.70756626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0.2190576638510881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-3024062048.522648</v>
      </c>
    </row>
    <row r="12" spans="1:2" x14ac:dyDescent="0.25">
      <c r="A12" t="s">
        <v>63</v>
      </c>
      <c r="B12" s="18">
        <f>-Assumptions!B30</f>
        <v>4410048000</v>
      </c>
    </row>
    <row r="13" spans="1:2" x14ac:dyDescent="0.25">
      <c r="A13" t="s">
        <v>64</v>
      </c>
      <c r="B13" s="18">
        <f>B11+B12</f>
        <v>1385985951.4773521</v>
      </c>
    </row>
    <row r="14" spans="1:2" x14ac:dyDescent="0.25">
      <c r="A14" s="19" t="s">
        <v>65</v>
      </c>
      <c r="B14" s="24">
        <f>B13/Assumptions!B31</f>
        <v>1.3827999803226887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88205597.12832105</v>
      </c>
    </row>
    <row r="18" spans="1:2" x14ac:dyDescent="0.25">
      <c r="A18" t="s">
        <v>60</v>
      </c>
      <c r="B18" s="18">
        <f>B17*Assumptions!B13</f>
        <v>705644777.0265684</v>
      </c>
    </row>
    <row r="19" spans="1:2" x14ac:dyDescent="0.25">
      <c r="A19" t="s">
        <v>61</v>
      </c>
      <c r="B19" s="18">
        <f>B18/(1+Assumptions!B26)^(5-0.5*Assumptions!B32)</f>
        <v>433893496.0626304</v>
      </c>
    </row>
    <row r="20" spans="1:2" x14ac:dyDescent="0.25">
      <c r="A20" t="s">
        <v>62</v>
      </c>
      <c r="B20" s="18">
        <f>Forecast!B17+B19</f>
        <v>-2590168552.460017</v>
      </c>
    </row>
    <row r="21" spans="1:2" x14ac:dyDescent="0.25">
      <c r="A21" t="s">
        <v>63</v>
      </c>
      <c r="B21" s="18">
        <f>-Assumptions!B30</f>
        <v>4410048000</v>
      </c>
    </row>
    <row r="22" spans="1:2" x14ac:dyDescent="0.25">
      <c r="A22" t="s">
        <v>64</v>
      </c>
      <c r="B22" s="18">
        <f>B20+B21</f>
        <v>1819879447.5399828</v>
      </c>
    </row>
    <row r="23" spans="1:2" x14ac:dyDescent="0.25">
      <c r="A23" s="19" t="s">
        <v>65</v>
      </c>
      <c r="B23" s="25">
        <f>B22/Assumptions!B31</f>
        <v>1.815696083762993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237.65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1.3827999803226887</v>
      </c>
    </row>
    <row r="29" spans="1:2" x14ac:dyDescent="0.25">
      <c r="A29" s="19" t="s">
        <v>73</v>
      </c>
      <c r="B29" s="12">
        <f>B28/B26-1</f>
        <v>-0.9941813592243943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0.094125</v>
      </c>
      <c r="B5" s="31">
        <v>1.225354777795175</v>
      </c>
      <c r="C5" s="31">
        <v>1.225354777795175</v>
      </c>
      <c r="D5" s="31">
        <v>1.225354777795175</v>
      </c>
      <c r="E5" s="31">
        <v>1.225354777795175</v>
      </c>
      <c r="F5" s="31">
        <v>1.225354777795175</v>
      </c>
    </row>
    <row r="6" spans="1:6" x14ac:dyDescent="0.25">
      <c r="A6" s="30">
        <v>0.104125</v>
      </c>
      <c r="B6" s="31">
        <v>1.3056801187577474</v>
      </c>
      <c r="C6" s="31">
        <v>1.3056801187577474</v>
      </c>
      <c r="D6" s="31">
        <v>1.3056801187577474</v>
      </c>
      <c r="E6" s="31">
        <v>1.3056801187577474</v>
      </c>
      <c r="F6" s="31">
        <v>1.3056801187577474</v>
      </c>
    </row>
    <row r="7" spans="1:6" x14ac:dyDescent="0.25">
      <c r="A7" s="30">
        <v>0.114125</v>
      </c>
      <c r="B7" s="31">
        <v>1.38279845852826</v>
      </c>
      <c r="C7" s="31">
        <v>1.38279845852826</v>
      </c>
      <c r="D7" s="32">
        <v>1.38279845852826</v>
      </c>
      <c r="E7" s="31">
        <v>1.38279845852826</v>
      </c>
      <c r="F7" s="31">
        <v>1.38279845852826</v>
      </c>
    </row>
    <row r="8" spans="1:6" x14ac:dyDescent="0.25">
      <c r="A8" s="30">
        <v>0.124125</v>
      </c>
      <c r="B8" s="31">
        <v>1.4568720687774692</v>
      </c>
      <c r="C8" s="31">
        <v>1.4568720687774692</v>
      </c>
      <c r="D8" s="31">
        <v>1.4568720687774692</v>
      </c>
      <c r="E8" s="31">
        <v>1.4568720687774692</v>
      </c>
      <c r="F8" s="31">
        <v>1.4568720687774692</v>
      </c>
    </row>
    <row r="9" spans="1:6" x14ac:dyDescent="0.25">
      <c r="A9" s="30">
        <v>0.134125</v>
      </c>
      <c r="B9" s="31">
        <v>1.528053466287197</v>
      </c>
      <c r="C9" s="31">
        <v>1.528053466287197</v>
      </c>
      <c r="D9" s="31">
        <v>1.528053466287197</v>
      </c>
      <c r="E9" s="31">
        <v>1.528053466287197</v>
      </c>
      <c r="F9" s="31">
        <v>1.528053466287197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4812005000</v>
      </c>
      <c r="C5" s="18">
        <v>3953624000</v>
      </c>
      <c r="D5" s="18">
        <v>3055555000</v>
      </c>
      <c r="E5" s="18">
        <v>2241236000</v>
      </c>
      <c r="F5" s="8" t="s">
        <v>84</v>
      </c>
    </row>
    <row r="6" spans="1:6" x14ac:dyDescent="0.25">
      <c r="A6" t="s">
        <v>44</v>
      </c>
      <c r="B6" s="18">
        <v>-293292000</v>
      </c>
      <c r="C6" s="18">
        <v>-116400000</v>
      </c>
      <c r="D6" s="18">
        <v>-19141000</v>
      </c>
      <c r="E6" s="18">
        <v>-190112000</v>
      </c>
      <c r="F6" s="8" t="s">
        <v>85</v>
      </c>
    </row>
    <row r="7" spans="1:6" x14ac:dyDescent="0.25">
      <c r="A7" t="s">
        <v>86</v>
      </c>
      <c r="B7" s="18">
        <v>281451000</v>
      </c>
      <c r="C7" s="18">
        <v>213956000</v>
      </c>
      <c r="D7" s="18">
        <v>145254000</v>
      </c>
      <c r="E7" s="18">
        <v>93810000</v>
      </c>
      <c r="F7" s="8" t="s">
        <v>87</v>
      </c>
    </row>
    <row r="8" spans="1:6" x14ac:dyDescent="0.25">
      <c r="A8" t="s">
        <v>88</v>
      </c>
      <c r="B8" s="18">
        <v>370859000</v>
      </c>
      <c r="C8" s="18">
        <v>313821000</v>
      </c>
      <c r="D8" s="18">
        <v>237112000</v>
      </c>
      <c r="E8" s="18">
        <v>266437000</v>
      </c>
      <c r="F8" s="8" t="s">
        <v>89</v>
      </c>
    </row>
    <row r="9" spans="1:6" x14ac:dyDescent="0.25">
      <c r="A9" t="s">
        <v>90</v>
      </c>
      <c r="B9" s="18">
        <v>59291000</v>
      </c>
      <c r="C9" s="18">
        <v>5998000</v>
      </c>
      <c r="D9" s="18">
        <v>-51526000</v>
      </c>
      <c r="E9" s="18">
        <v>-320441000</v>
      </c>
      <c r="F9" s="8" t="s">
        <v>91</v>
      </c>
    </row>
    <row r="10" spans="1:6" x14ac:dyDescent="0.25">
      <c r="A10" t="s">
        <v>92</v>
      </c>
      <c r="B10" s="18">
        <v>820077000</v>
      </c>
      <c r="C10" s="18">
        <v>788901000</v>
      </c>
      <c r="D10" s="18">
        <v>792874000</v>
      </c>
      <c r="E10" s="18">
        <v>783618000</v>
      </c>
      <c r="F10" s="8" t="s">
        <v>93</v>
      </c>
    </row>
    <row r="11" spans="1:6" x14ac:dyDescent="0.25">
      <c r="A11" t="s">
        <v>94</v>
      </c>
      <c r="B11" s="18">
        <v>5230125000</v>
      </c>
      <c r="C11" s="18">
        <v>4323295000</v>
      </c>
      <c r="D11" s="18">
        <v>3474660000</v>
      </c>
      <c r="E11" s="18">
        <v>2705369000</v>
      </c>
      <c r="F11" s="8" t="s">
        <v>95</v>
      </c>
    </row>
    <row r="12" spans="1:6" x14ac:dyDescent="0.25">
      <c r="A12" t="s">
        <v>32</v>
      </c>
      <c r="B12" s="34">
        <v>1002304000</v>
      </c>
      <c r="C12" s="34">
        <v>979000000</v>
      </c>
      <c r="D12" s="34">
        <v>974540000</v>
      </c>
      <c r="E12" s="34">
        <v>932556000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2026-09-19T00:07:19Z</dcterms:modified>
</cp:coreProperties>
</file>