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<sst xmlns="http://schemas.openxmlformats.org/spreadsheetml/2006/main" count="114" uniqueCount="102">
  <si>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Constellation Software Inc. (CSU.TO)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</si>
  <si>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</si>
  <si>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</si>
  <si>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</si>
  <si>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</si>
  <si>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</si>
  <si>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</si>
  <si>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</si>
  <si>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</si>
  <si>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</si>
  <si>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</si>
  <si>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</si>
  <si>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</si>
  <si>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</si>
  <si>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</si>
  <si>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</si>
  <si>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CAD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</si>
  <si>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</si>
  <si>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</si>
  <si>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</si>
  <si>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</si>
  <si>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</si>
  <si>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</si>
  <si>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</si>
  <si>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</si>
  <si>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</si>
  <si>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</si>
  <si>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</si>
  <si>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</si>
  <si>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</si>
  <si>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</si>
  <si>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</si>
  <si>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</si>
  <si>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</si>
  <si>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</si>
  <si>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</si>
  <si>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</si>
  <si>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</si>
  <si>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</si>
  <si>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</si>
  <si>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</si>
  <si>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</si>
  <si>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</si>
  <si>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</si>
  <si>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</si>
  <si>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</si>
  <si>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</si>
  <si>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</si>
  <si>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</si>
  <si>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</si>
  <si>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</si>
  <si>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</si>
  <si>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</si>
  <si>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</si>
  <si>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</si>
  <si>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</si>
  <si>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</si>
  <si>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</si>
  <si>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</si>
  <si>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</si>
  <si>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</si>
  <si>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</si>
  <si>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</si>
  <si>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</si>
  <si>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</si>
  <si>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</si>
  <si>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</si>
  <si>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</si>
  <si>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</si>
  <si>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(CAD)</t>
  </si>
  <si>
    <t>Conversion, USD to CAD</t>
  </si>
  <si>
    <t>USD/CAD at 1.3982</t>
  </si>
  <si>
    <t>Value per share (CAD)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</si>
  <si>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</si>
  <si>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</si>
  <si>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</si>
  <si>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</si>
  <si>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</si>
  <si>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</si>
  <si>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</si>
  <si>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</si>
  <si>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</si>
  <si>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</si>
  <si>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</si>
  <si>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</si>
  <si>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</si>
  <si>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</si>
  <si>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</si>
  <si>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</si>
  <si>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</si>
  <si>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</si>
  <si>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</si>
  <si>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</si>
  <si>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</si>
  <si>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</si>
  <si>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</si>
  <si>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</si>
  <si>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</si>
  <si>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Reports in USD, trades in CAD. Modelled in USD, converted at the end.</t>
  </si>
  <si>
    <t>Adjusted: Reported capital expenditure averages just 0.59% of revenue, which is too low to be the company's real investment - property trusts and similar structures invest through lines that are not reported as capex. Capex has been set to 1.91% of revenue so the forecast is not handed free growth. Override it if the reported figure is right.</t>
  </si>
  <si>
    <t>Note: Risk-free rate is an assumption: CAD assumption - no free live source available for this market.</t>
  </si>
  <si>
    <t>Data: Yahoo Finance. Risk-free rate: CAD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</si>
</sst>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0.20626581545785583</v>
      </c>
    </row>
    <row r="7" spans="1:2" x14ac:dyDescent="0.25">
      <c r="A7" t="s">
        <v>5</v>
      </c>
      <c r="B7" s="6">
        <v>0.16458460991087148</v>
      </c>
    </row>
    <row r="8" spans="1:2" x14ac:dyDescent="0.25">
      <c r="A8" t="s">
        <v>6</v>
      </c>
      <c r="B8" s="6">
        <v>0.265</v>
      </c>
    </row>
    <row r="9" spans="1:2" x14ac:dyDescent="0.25">
      <c r="A9" t="s">
        <v>7</v>
      </c>
      <c r="B9" s="6">
        <v>0.12148457942863798</v>
      </c>
    </row>
    <row r="10" spans="1:2" x14ac:dyDescent="0.25">
      <c r="A10" t="s">
        <v>8</v>
      </c>
      <c r="B10" s="6">
        <v>0.019060722818456284</v>
      </c>
    </row>
    <row r="11" spans="1:2" x14ac:dyDescent="0.25">
      <c r="A11" t="s">
        <v>9</v>
      </c>
      <c r="B11" s="6">
        <v>0.020190689848569827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18.01645029160699</v>
      </c>
    </row>
    <row r="14" spans="1:3" x14ac:dyDescent="0.25">
      <c r="A14" t="s">
        <v>12</v>
      </c>
      <c r="B14" s="6">
        <v>0.18017985348136872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0.033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0.7989999999999999</v>
      </c>
      <c r="C19" s="8" t="s">
        <v>19</v>
      </c>
    </row>
    <row r="20" spans="1:2" x14ac:dyDescent="0.25">
      <c r="A20" t="s">
        <v>20</v>
      </c>
      <c r="B20" s="10">
        <f>B17+B19*B18</f>
        <v>0.076945</v>
      </c>
    </row>
    <row r="21" spans="1:3" x14ac:dyDescent="0.25">
      <c r="A21" t="s">
        <v>21</v>
      </c>
      <c r="B21" s="6">
        <v>0.04961240310077519</v>
      </c>
      <c r="C21" s="8" t="s">
        <v>22</v>
      </c>
    </row>
    <row r="22" spans="1:2" x14ac:dyDescent="0.25">
      <c r="A22" t="s">
        <v>23</v>
      </c>
      <c r="B22" s="11">
        <v>60249427968</v>
      </c>
    </row>
    <row r="23" spans="1:2" x14ac:dyDescent="0.25">
      <c r="A23" t="s">
        <v>24</v>
      </c>
      <c r="B23" s="11">
        <v>5787000000</v>
      </c>
    </row>
    <row r="24" spans="1:2" x14ac:dyDescent="0.25">
      <c r="A24" t="s">
        <v>25</v>
      </c>
      <c r="B24" s="10">
        <f>B22/(B22+B23)</f>
        <v>0.9123665501289036</v>
      </c>
    </row>
    <row r="25" spans="1:2" x14ac:dyDescent="0.25">
      <c r="A25" t="s">
        <v>26</v>
      </c>
      <c r="B25" s="10">
        <f>1-B24</f>
        <v>0.08763344987109645</v>
      </c>
    </row>
    <row r="26" spans="1:2" x14ac:dyDescent="0.25">
      <c r="A26" t="s">
        <v>27</v>
      </c>
      <c r="B26" s="12">
        <f>B24*B20+B25*B21*(1-B8)</f>
        <v>0.07339760813915404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11623000000</v>
      </c>
      <c r="C29" s="8" t="s">
        <v>30</v>
      </c>
    </row>
    <row r="30" spans="1:2" x14ac:dyDescent="0.25">
      <c r="A30" t="s">
        <v>31</v>
      </c>
      <c r="B30" s="11">
        <v>2646000000</v>
      </c>
    </row>
    <row r="31" spans="1:2" x14ac:dyDescent="0.25">
      <c r="A31" t="s">
        <v>32</v>
      </c>
      <c r="B31" s="13">
        <v>21191530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0.20626581545785583</v>
      </c>
      <c r="C5" s="10">
        <f>Assumptions!B6</f>
        <v>0.20626581545785583</v>
      </c>
      <c r="D5" s="10">
        <f>Assumptions!B6</f>
        <v>0.20626581545785583</v>
      </c>
      <c r="E5" s="10">
        <f>Assumptions!B6</f>
        <v>0.20626581545785583</v>
      </c>
      <c r="F5" s="10">
        <f>Assumptions!B6</f>
        <v>0.20626581545785583</v>
      </c>
    </row>
    <row r="6" spans="1:6" x14ac:dyDescent="0.25">
      <c r="A6" t="s">
        <v>43</v>
      </c>
      <c r="B6" s="18">
        <f>Assumptions!B29*(1+B5)</f>
        <v>14020427573.066658</v>
      </c>
      <c r="C6" s="18">
        <f>B6*(1+C5)</f>
        <v>16912362499.49306</v>
      </c>
      <c r="D6" s="18">
        <f>C6*(1+D5)</f>
        <v>20400804741.769855</v>
      </c>
      <c r="E6" s="18">
        <f>D6*(1+E5)</f>
        <v>24608793367.827507</v>
      </c>
      <c r="F6" s="18">
        <f>E6*(1+F5)</f>
        <v>29684746199.27632</v>
      </c>
    </row>
    <row r="7" spans="1:6" x14ac:dyDescent="0.25">
      <c r="A7" t="s">
        <v>5</v>
      </c>
      <c r="B7" s="10">
        <f>Assumptions!B7</f>
        <v>0.16458460991087148</v>
      </c>
      <c r="C7" s="10">
        <f>Assumptions!B7</f>
        <v>0.16458460991087148</v>
      </c>
      <c r="D7" s="10">
        <f>Assumptions!B7</f>
        <v>0.16458460991087148</v>
      </c>
      <c r="E7" s="10">
        <f>Assumptions!B7</f>
        <v>0.16458460991087148</v>
      </c>
      <c r="F7" s="10">
        <f>Assumptions!B7</f>
        <v>0.16458460991087148</v>
      </c>
    </row>
    <row r="8" spans="1:6" x14ac:dyDescent="0.25">
      <c r="A8" t="s">
        <v>44</v>
      </c>
      <c r="B8" s="18">
        <f>B6*B7</f>
        <v>2307546602.8968024</v>
      </c>
      <c r="C8" s="18">
        <f>C6*C7</f>
        <v>2783514584.6503167</v>
      </c>
      <c r="D8" s="18">
        <f>D6*D7</f>
        <v>3357658490.292049</v>
      </c>
      <c r="E8" s="18">
        <f>E6*E7</f>
        <v>4050228656.8211317</v>
      </c>
      <c r="F8" s="18">
        <f>F6*F7</f>
        <v>4885652373.511118</v>
      </c>
    </row>
    <row r="9" spans="1:6" x14ac:dyDescent="0.25">
      <c r="A9" t="s">
        <v>45</v>
      </c>
      <c r="B9" s="18">
        <f>B8*(1-Assumptions!B8)</f>
        <v>1696046753.1291497</v>
      </c>
      <c r="C9" s="18">
        <f>C8*(1-Assumptions!B8)</f>
        <v>2045883219.7179828</v>
      </c>
      <c r="D9" s="18">
        <f>D8*(1-Assumptions!B8)</f>
        <v>2467878990.364656</v>
      </c>
      <c r="E9" s="18">
        <f>E8*(1-Assumptions!B8)</f>
        <v>2976918062.7635317</v>
      </c>
      <c r="F9" s="18">
        <f>F8*(1-Assumptions!B8)</f>
        <v>3590954494.5306716</v>
      </c>
    </row>
    <row r="10" spans="1:6" x14ac:dyDescent="0.25">
      <c r="A10" t="s">
        <v>46</v>
      </c>
      <c r="B10" s="18">
        <f>B6*Assumptions!B9</f>
        <v>1703265747.1236825</v>
      </c>
      <c r="C10" s="18">
        <f>C6*Assumptions!B9</f>
        <v>2054591245.395583</v>
      </c>
      <c r="D10" s="18">
        <f>D6*Assumptions!B9</f>
        <v>2478383184.0596743</v>
      </c>
      <c r="E10" s="18">
        <f>E6*Assumptions!B9</f>
        <v>2989588912.5367804</v>
      </c>
      <c r="F10" s="18">
        <f>F6*Assumptions!B9</f>
        <v>3606238907.464944</v>
      </c>
    </row>
    <row r="11" spans="1:6" x14ac:dyDescent="0.25">
      <c r="A11" t="s">
        <v>47</v>
      </c>
      <c r="B11" s="18">
        <f>-B6*Assumptions!B10</f>
        <v>-267239483.7664653</v>
      </c>
      <c r="C11" s="18">
        <f>-C6*Assumptions!B10</f>
        <v>-322361853.8080917</v>
      </c>
      <c r="D11" s="18">
        <f>-D6*Assumptions!B10</f>
        <v>-388854084.45632386</v>
      </c>
      <c r="E11" s="18">
        <f>-E6*Assumptions!B10</f>
        <v>-469061389.28082544</v>
      </c>
      <c r="F11" s="18">
        <f>-F6*Assumptions!B10</f>
        <v>-565812719.2406297</v>
      </c>
    </row>
    <row r="12" spans="1:6" x14ac:dyDescent="0.25">
      <c r="A12" t="s">
        <v>48</v>
      </c>
      <c r="B12" s="18">
        <f>-(B6-Assumptions!B29)*Assumptions!B11</f>
        <v>-48405716.56219837</v>
      </c>
      <c r="C12" s="18">
        <f>-(C6-B6)*Assumptions!B11</f>
        <v>-58390161.161722064</v>
      </c>
      <c r="D12" s="18">
        <f>-(D6-C6)*Assumptions!B11</f>
        <v>-70434055.36846028</v>
      </c>
      <c r="E12" s="18">
        <f>-(E6-D6)*Assumptions!B11</f>
        <v>-84962193.23503952</v>
      </c>
      <c r="F12" s="18">
        <f>-(F6-E6)*Assumptions!B11</f>
        <v>-102486989.30575284</v>
      </c>
    </row>
    <row r="13" spans="1:6" x14ac:dyDescent="0.25">
      <c r="A13" s="19" t="s">
        <v>49</v>
      </c>
      <c r="B13" s="20">
        <f>B9+B10+B11+B12</f>
        <v>3083667299.924169</v>
      </c>
      <c r="C13" s="20">
        <f>C9+C10+C11+C12</f>
        <v>3719722450.1437516</v>
      </c>
      <c r="D13" s="20">
        <f>D9+D10+D11+D12</f>
        <v>4486974034.5995455</v>
      </c>
      <c r="E13" s="20">
        <f>E9+E10+E11+E12</f>
        <v>5412483392.784447</v>
      </c>
      <c r="F13" s="20">
        <f>F9+F10+F11+F12</f>
        <v>6528893693.449233</v>
      </c>
    </row>
    <row r="14" spans="1:6" x14ac:dyDescent="0.25">
      <c r="A14" t="s">
        <v>50</v>
      </c>
      <c r="B14" s="21">
        <f>1/(1+Assumptions!$B$26)^(1-0.5*Assumptions!$B$32)</f>
        <v>0.9652052786969939</v>
      </c>
      <c r="C14" s="21">
        <f>1/(1+Assumptions!$B$26)^(2-0.5*Assumptions!$B$32)</f>
        <v>0.8992057289658744</v>
      </c>
      <c r="D14" s="21">
        <f>1/(1+Assumptions!$B$26)^(3-0.5*Assumptions!$B$32)</f>
        <v>0.8377191472643029</v>
      </c>
      <c r="E14" s="21">
        <f>1/(1+Assumptions!$B$26)^(4-0.5*Assumptions!$B$32)</f>
        <v>0.7804369423894802</v>
      </c>
      <c r="F14" s="21">
        <f>1/(1+Assumptions!$B$26)^(5-0.5*Assumptions!$B$32)</f>
        <v>0.7270716242254801</v>
      </c>
    </row>
    <row r="15" spans="1:6" x14ac:dyDescent="0.25">
      <c r="A15" s="19" t="s">
        <v>51</v>
      </c>
      <c r="B15" s="20">
        <f>B13*B14</f>
        <v>2976371955.6321144</v>
      </c>
      <c r="C15" s="20">
        <f>C13*C14</f>
        <v>3344795737.3322406</v>
      </c>
      <c r="D15" s="20">
        <f>D13*D14</f>
        <v>3758824062.0618</v>
      </c>
      <c r="E15" s="20">
        <f>E13*E14</f>
        <v>4224101989.798534</v>
      </c>
      <c r="F15" s="20">
        <f>F13*F14</f>
        <v>4746973342.091628</v>
      </c>
    </row>
    <row r="17" spans="1:2" x14ac:dyDescent="0.25">
      <c r="A17" s="22" t="s">
        <v>52</v>
      </c>
      <c r="B17" s="23">
        <f>SUM(B15:F15)</f>
        <v>19051067086.916317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6528893693.449233</v>
      </c>
    </row>
    <row r="5" spans="1:2" x14ac:dyDescent="0.25">
      <c r="A5" t="s">
        <v>56</v>
      </c>
      <c r="B5" s="18">
        <f>IF(Assumptions!$B$33=0,B4,B4-Forecast!F11-Forecast!F10-Forecast!F12)</f>
        <v>5825667742.875543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0.13875025157895965</v>
      </c>
    </row>
    <row r="7" spans="1:2" x14ac:dyDescent="0.25">
      <c r="A7" t="s">
        <v>58</v>
      </c>
      <c r="B7" s="18">
        <f>-MAX(Forecast!F9,0)*B6</f>
        <v>-808312864.9394115</v>
      </c>
    </row>
    <row r="8" spans="1:2" x14ac:dyDescent="0.25">
      <c r="A8" t="s">
        <v>59</v>
      </c>
      <c r="B8" s="18">
        <f>IF(OR(Assumptions!$B$33=0,Assumptions!B12&lt;=0),B5,MAX(B5+B7,0))</f>
        <v>5017354877.9361315</v>
      </c>
    </row>
    <row r="9" spans="1:2" x14ac:dyDescent="0.25">
      <c r="A9" t="s">
        <v>60</v>
      </c>
      <c r="B9" s="18">
        <f>B8*(1+Assumptions!B12)/(Assumptions!B26-Assumptions!B12)</f>
        <v>106261217188.62338</v>
      </c>
    </row>
    <row r="10" spans="1:2" x14ac:dyDescent="0.25">
      <c r="A10" t="s">
        <v>61</v>
      </c>
      <c r="B10" s="18">
        <f>B9/(1+Assumptions!B26)^(5-0.5*Assumptions!B32)</f>
        <v>77259515773.50891</v>
      </c>
    </row>
    <row r="11" spans="1:2" x14ac:dyDescent="0.25">
      <c r="A11" t="s">
        <v>62</v>
      </c>
      <c r="B11" s="18">
        <f>Forecast!B17+B10</f>
        <v>96310582860.42523</v>
      </c>
    </row>
    <row r="12" spans="1:2" x14ac:dyDescent="0.25">
      <c r="A12" t="s">
        <v>63</v>
      </c>
      <c r="B12" s="18">
        <f>-Assumptions!B30</f>
        <v>-2646000000</v>
      </c>
    </row>
    <row r="13" spans="1:2" x14ac:dyDescent="0.25">
      <c r="A13" t="s">
        <v>64</v>
      </c>
      <c r="B13" s="18">
        <f>B11+B12</f>
        <v>93664582860.42523</v>
      </c>
    </row>
    <row r="14" spans="1:2" x14ac:dyDescent="0.25">
      <c r="A14" s="19" t="s">
        <v>65</v>
      </c>
      <c r="B14" s="24">
        <f>B13/Assumptions!B31</f>
        <v>4419.906578733354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8491891280.976062</v>
      </c>
    </row>
    <row r="18" spans="1:2" x14ac:dyDescent="0.25">
      <c r="A18" t="s">
        <v>60</v>
      </c>
      <c r="B18" s="18">
        <f>B17*Assumptions!B13</f>
        <v>152993737145.43604</v>
      </c>
    </row>
    <row r="19" spans="1:2" x14ac:dyDescent="0.25">
      <c r="A19" t="s">
        <v>61</v>
      </c>
      <c r="B19" s="18">
        <f>B18/(1+Assumptions!B26)^(5-0.5*Assumptions!B32)</f>
        <v>111237404962.65834</v>
      </c>
    </row>
    <row r="20" spans="1:2" x14ac:dyDescent="0.25">
      <c r="A20" t="s">
        <v>62</v>
      </c>
      <c r="B20" s="18">
        <f>Forecast!B17+B19</f>
        <v>130288472049.57466</v>
      </c>
    </row>
    <row r="21" spans="1:2" x14ac:dyDescent="0.25">
      <c r="A21" t="s">
        <v>63</v>
      </c>
      <c r="B21" s="18">
        <f>-Assumptions!B30</f>
        <v>-2646000000</v>
      </c>
    </row>
    <row r="22" spans="1:2" x14ac:dyDescent="0.25">
      <c r="A22" t="s">
        <v>64</v>
      </c>
      <c r="B22" s="18">
        <f>B20+B21</f>
        <v>127642472049.57466</v>
      </c>
    </row>
    <row r="23" spans="1:2" x14ac:dyDescent="0.25">
      <c r="A23" s="19" t="s">
        <v>65</v>
      </c>
      <c r="B23" s="25">
        <f>B22/Assumptions!B31</f>
        <v>6023.2777930415905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2843.09</v>
      </c>
    </row>
    <row r="27" spans="1:3" x14ac:dyDescent="0.25">
      <c r="A27" t="s">
        <v>70</v>
      </c>
      <c r="B27" s="27">
        <v>1.3982</v>
      </c>
      <c r="C27" s="8" t="s">
        <v>71</v>
      </c>
    </row>
    <row r="28" spans="1:2" x14ac:dyDescent="0.25">
      <c r="A28" t="s">
        <v>72</v>
      </c>
      <c r="B28" s="28">
        <f>B14*B27</f>
        <v>6179.913378384976</v>
      </c>
    </row>
    <row r="29" spans="1:2" x14ac:dyDescent="0.25">
      <c r="A29" s="19" t="s">
        <v>73</v>
      </c>
      <c r="B29" s="12">
        <f>B28/B26-1</f>
        <v>1.1736608332430474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0.053398</v>
      </c>
      <c r="B5" s="31">
        <v>6093.25656269641</v>
      </c>
      <c r="C5" s="31">
        <v>6727.932252200658</v>
      </c>
      <c r="D5" s="31">
        <v>7583.975378974314</v>
      </c>
      <c r="E5" s="31">
        <v>8803.300275825359</v>
      </c>
      <c r="F5" s="31">
        <v>10682.092753774601</v>
      </c>
    </row>
    <row r="6" spans="1:6" x14ac:dyDescent="0.25">
      <c r="A6" s="30">
        <v>0.063398</v>
      </c>
      <c r="B6" s="31">
        <v>4805.6248150204765</v>
      </c>
      <c r="C6" s="31">
        <v>5153.460276982211</v>
      </c>
      <c r="D6" s="31">
        <v>5590.375976196887</v>
      </c>
      <c r="E6" s="31">
        <v>6156.38040295716</v>
      </c>
      <c r="F6" s="31">
        <v>6919.659025013713</v>
      </c>
    </row>
    <row r="7" spans="1:6" x14ac:dyDescent="0.25">
      <c r="A7" s="30">
        <v>0.073398</v>
      </c>
      <c r="B7" s="31">
        <v>3958.90760909266</v>
      </c>
      <c r="C7" s="31">
        <v>4168.3267992145375</v>
      </c>
      <c r="D7" s="32">
        <v>4419.870174403344</v>
      </c>
      <c r="E7" s="31">
        <v>4728.0974557523095</v>
      </c>
      <c r="F7" s="31">
        <v>5115.151947402336</v>
      </c>
    </row>
    <row r="8" spans="1:6" x14ac:dyDescent="0.25">
      <c r="A8" s="30">
        <v>0.083398</v>
      </c>
      <c r="B8" s="31">
        <v>3359.736085542262</v>
      </c>
      <c r="C8" s="31">
        <v>3493.692405326035</v>
      </c>
      <c r="D8" s="31">
        <v>3649.67626878072</v>
      </c>
      <c r="E8" s="31">
        <v>3833.875419924139</v>
      </c>
      <c r="F8" s="31">
        <v>4055.034627451919</v>
      </c>
    </row>
    <row r="9" spans="1:6" x14ac:dyDescent="0.25">
      <c r="A9" s="30">
        <v>0.093398</v>
      </c>
      <c r="B9" s="31">
        <v>2913.39962618013</v>
      </c>
      <c r="C9" s="31">
        <v>3002.675113290173</v>
      </c>
      <c r="D9" s="31">
        <v>3104.256674312716</v>
      </c>
      <c r="E9" s="31">
        <v>3221.055932779849</v>
      </c>
      <c r="F9" s="31">
        <v>3356.981677719774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11623000000</v>
      </c>
      <c r="C5" s="18">
        <v>10066000000</v>
      </c>
      <c r="D5" s="18">
        <v>8405000000</v>
      </c>
      <c r="E5" s="18">
        <v>6622000000</v>
      </c>
      <c r="F5" s="8" t="s">
        <v>84</v>
      </c>
    </row>
    <row r="6" spans="1:6" x14ac:dyDescent="0.25">
      <c r="A6" t="s">
        <v>44</v>
      </c>
      <c r="B6" s="18">
        <v>2108000000</v>
      </c>
      <c r="C6" s="18">
        <v>1645000000</v>
      </c>
      <c r="D6" s="18">
        <v>1323000000</v>
      </c>
      <c r="E6" s="18">
        <v>1034000000</v>
      </c>
      <c r="F6" s="8" t="s">
        <v>85</v>
      </c>
    </row>
    <row r="7" spans="1:6" x14ac:dyDescent="0.25">
      <c r="A7" t="s">
        <v>86</v>
      </c>
      <c r="B7" s="18">
        <v>1383000000</v>
      </c>
      <c r="C7" s="18">
        <v>1226000000</v>
      </c>
      <c r="D7" s="18">
        <v>1021000000</v>
      </c>
      <c r="E7" s="18">
        <v>819000000</v>
      </c>
      <c r="F7" s="8" t="s">
        <v>87</v>
      </c>
    </row>
    <row r="8" spans="1:6" x14ac:dyDescent="0.25">
      <c r="A8" t="s">
        <v>88</v>
      </c>
      <c r="B8" s="18">
        <v>68000000</v>
      </c>
      <c r="C8" s="18">
        <v>67000000</v>
      </c>
      <c r="D8" s="18">
        <v>42000000</v>
      </c>
      <c r="E8" s="18">
        <v>41000000</v>
      </c>
      <c r="F8" s="8" t="s">
        <v>89</v>
      </c>
    </row>
    <row r="9" spans="1:6" x14ac:dyDescent="0.25">
      <c r="A9" t="s">
        <v>90</v>
      </c>
      <c r="B9" s="18">
        <v>6000000</v>
      </c>
      <c r="C9" s="18">
        <v>45000000</v>
      </c>
      <c r="D9" s="18">
        <v>36000000</v>
      </c>
      <c r="E9" s="18">
        <v>61000000</v>
      </c>
      <c r="F9" s="8" t="s">
        <v>91</v>
      </c>
    </row>
    <row r="10" spans="1:6" x14ac:dyDescent="0.25">
      <c r="A10" t="s">
        <v>92</v>
      </c>
      <c r="B10" s="18">
        <v>5787000000</v>
      </c>
      <c r="C10" s="18">
        <v>4533000000</v>
      </c>
      <c r="D10" s="18">
        <v>3682000000</v>
      </c>
      <c r="E10" s="18">
        <v>2288000000</v>
      </c>
      <c r="F10" s="8" t="s">
        <v>93</v>
      </c>
    </row>
    <row r="11" spans="1:6" x14ac:dyDescent="0.25">
      <c r="A11" t="s">
        <v>94</v>
      </c>
      <c r="B11" s="18">
        <v>3141000000</v>
      </c>
      <c r="C11" s="18">
        <v>1994000000</v>
      </c>
      <c r="D11" s="18">
        <v>1298000000</v>
      </c>
      <c r="E11" s="18">
        <v>926000000</v>
      </c>
      <c r="F11" s="8" t="s">
        <v>95</v>
      </c>
    </row>
    <row r="12" spans="1:6" x14ac:dyDescent="0.25">
      <c r="A12" t="s">
        <v>32</v>
      </c>
      <c r="B12" s="34">
        <v>21191530</v>
      </c>
      <c r="C12" s="34">
        <v>21191530</v>
      </c>
      <c r="D12" s="34">
        <v>21191530</v>
      </c>
      <c r="E12" s="34">
        <v>21191530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2026-09-19T00:06:25Z</dcterms:modified>
</cp:coreProperties>
</file>