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<sst xmlns="http://schemas.openxmlformats.org/spreadsheetml/2006/main" count="113" uniqueCount="101">
  <si>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Convatec Group PLC (CTEC.L)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</si>
  <si>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</si>
  <si>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</si>
  <si>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</si>
  <si>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</si>
  <si>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</si>
  <si>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</si>
  <si>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</si>
  <si>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</si>
  <si>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</si>
  <si>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</si>
  <si>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</si>
  <si>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</si>
  <si>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</si>
  <si>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</si>
  <si>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</si>
  <si>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</si>
  <si>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</si>
  <si>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</si>
  <si>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</si>
  <si>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</si>
  <si>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</si>
  <si>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</si>
  <si>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</si>
  <si>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</si>
  <si>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</si>
  <si>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</si>
  <si>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</si>
  <si>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</si>
  <si>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</si>
  <si>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</si>
  <si>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</si>
  <si>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</si>
  <si>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</si>
  <si>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</si>
  <si>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</si>
  <si>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</si>
  <si>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</si>
  <si>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</si>
  <si>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</si>
  <si>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</si>
  <si>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</si>
  <si>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</si>
  <si>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</si>
  <si>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</si>
  <si>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</si>
  <si>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</si>
  <si>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</si>
  <si>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</si>
  <si>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</si>
  <si>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</si>
  <si>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</si>
  <si>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</si>
  <si>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</si>
  <si>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</si>
  <si>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</si>
  <si>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</si>
  <si>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</si>
  <si>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</si>
  <si>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</si>
  <si>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</si>
  <si>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</si>
  <si>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</si>
  <si>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</si>
  <si>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</si>
  <si>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</si>
  <si>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</si>
  <si>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</si>
  <si>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</si>
  <si>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</si>
  <si>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USD to GBp</t>
  </si>
  <si>
    <t>USD/GBP at 0.7466, then x100, because GBp is a sub-unit of GBP</t>
  </si>
  <si>
    <t>Value per share (GBp)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</si>
  <si>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</si>
  <si>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</si>
  <si>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</si>
  <si>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</si>
  <si>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</si>
  <si>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</si>
  <si>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</si>
  <si>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</si>
  <si>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</si>
  <si>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</si>
  <si>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</si>
  <si>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</si>
  <si>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</si>
  <si>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</si>
  <si>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</si>
  <si>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</si>
  <si>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</si>
  <si>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</si>
  <si>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</si>
  <si>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</si>
  <si>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</si>
  <si>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</si>
  <si>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</si>
  <si>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</si>
  <si>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</si>
  <si>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GBp. Modelled in USD, converted at the end.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</si>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</sst>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0.0557775437192396</v>
      </c>
    </row>
    <row r="7" spans="1:2" x14ac:dyDescent="0.25">
      <c r="A7" t="s">
        <v>5</v>
      </c>
      <c r="B7" s="6">
        <v>0.13344306088101315</v>
      </c>
    </row>
    <row r="8" spans="1:2" x14ac:dyDescent="0.25">
      <c r="A8" t="s">
        <v>6</v>
      </c>
      <c r="B8" s="6">
        <v>0.22778373388129486</v>
      </c>
    </row>
    <row r="9" spans="1:2" x14ac:dyDescent="0.25">
      <c r="A9" t="s">
        <v>7</v>
      </c>
      <c r="B9" s="6">
        <v>0.09739797784371798</v>
      </c>
    </row>
    <row r="10" spans="1:2" x14ac:dyDescent="0.25">
      <c r="A10" t="s">
        <v>8</v>
      </c>
      <c r="B10" s="6">
        <v>0.06475828633018679</v>
      </c>
    </row>
    <row r="11" spans="1:2" x14ac:dyDescent="0.25">
      <c r="A11" t="s">
        <v>9</v>
      </c>
      <c r="B11" s="6">
        <v>0.060085836909871244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9.141529390163935</v>
      </c>
    </row>
    <row r="14" spans="1:3" x14ac:dyDescent="0.25">
      <c r="A14" t="s">
        <v>12</v>
      </c>
      <c r="B14" s="6">
        <v>0.08065790973823814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0.84255</v>
      </c>
      <c r="C19" s="8" t="s">
        <v>19</v>
      </c>
    </row>
    <row r="20" spans="1:2" x14ac:dyDescent="0.25">
      <c r="A20" t="s">
        <v>20</v>
      </c>
      <c r="B20" s="10">
        <f>B17+B19*B18</f>
        <v>0.09134025</v>
      </c>
    </row>
    <row r="21" spans="1:3" x14ac:dyDescent="0.25">
      <c r="A21" t="s">
        <v>21</v>
      </c>
      <c r="B21" s="6">
        <v>0.045588235294117645</v>
      </c>
      <c r="C21" s="8" t="s">
        <v>22</v>
      </c>
    </row>
    <row r="22" spans="1:2" x14ac:dyDescent="0.25">
      <c r="A22" t="s">
        <v>23</v>
      </c>
      <c r="B22" s="11">
        <v>4126332928</v>
      </c>
    </row>
    <row r="23" spans="1:2" x14ac:dyDescent="0.25">
      <c r="A23" t="s">
        <v>24</v>
      </c>
      <c r="B23" s="11">
        <v>1518000000</v>
      </c>
    </row>
    <row r="24" spans="1:2" x14ac:dyDescent="0.25">
      <c r="A24" t="s">
        <v>25</v>
      </c>
      <c r="B24" s="10">
        <f>B22/(B22+B23)</f>
        <v>0.7310576786727773</v>
      </c>
    </row>
    <row r="25" spans="1:2" x14ac:dyDescent="0.25">
      <c r="A25" t="s">
        <v>26</v>
      </c>
      <c r="B25" s="10">
        <f>1-B24</f>
        <v>0.26894232132722273</v>
      </c>
    </row>
    <row r="26" spans="1:2" x14ac:dyDescent="0.25">
      <c r="A26" t="s">
        <v>27</v>
      </c>
      <c r="B26" s="12">
        <f>B24*B20+B25*B21*(1-B8)</f>
        <v>0.0762428303850893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2439000000</v>
      </c>
      <c r="C29" s="8" t="s">
        <v>30</v>
      </c>
    </row>
    <row r="30" spans="1:2" x14ac:dyDescent="0.25">
      <c r="A30" t="s">
        <v>31</v>
      </c>
      <c r="B30" s="11">
        <v>1450000000</v>
      </c>
    </row>
    <row r="31" spans="1:2" x14ac:dyDescent="0.25">
      <c r="A31" t="s">
        <v>32</v>
      </c>
      <c r="B31" s="13">
        <v>2034286390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0.0557775437192396</v>
      </c>
      <c r="C5" s="10">
        <f>Assumptions!B6</f>
        <v>0.0557775437192396</v>
      </c>
      <c r="D5" s="10">
        <f>Assumptions!B6</f>
        <v>0.0557775437192396</v>
      </c>
      <c r="E5" s="10">
        <f>Assumptions!B6</f>
        <v>0.0557775437192396</v>
      </c>
      <c r="F5" s="10">
        <f>Assumptions!B6</f>
        <v>0.0557775437192396</v>
      </c>
    </row>
    <row r="6" spans="1:6" x14ac:dyDescent="0.25">
      <c r="A6" t="s">
        <v>43</v>
      </c>
      <c r="B6" s="18">
        <f>Assumptions!B29*(1+B5)</f>
        <v>2575041429.1312256</v>
      </c>
      <c r="C6" s="18">
        <f>B6*(1+C5)</f>
        <v>2718670915.0234456</v>
      </c>
      <c r="D6" s="18">
        <f>C6*(1+D5)</f>
        <v>2870311700.844391</v>
      </c>
      <c r="E6" s="18">
        <f>D6*(1+E5)</f>
        <v>3030410637.2260838</v>
      </c>
      <c r="F6" s="18">
        <f>E6*(1+F5)</f>
        <v>3199439499.0312104</v>
      </c>
    </row>
    <row r="7" spans="1:6" x14ac:dyDescent="0.25">
      <c r="A7" t="s">
        <v>5</v>
      </c>
      <c r="B7" s="10">
        <f>Assumptions!B7</f>
        <v>0.13344306088101315</v>
      </c>
      <c r="C7" s="10">
        <f>Assumptions!B7</f>
        <v>0.13344306088101315</v>
      </c>
      <c r="D7" s="10">
        <f>Assumptions!B7</f>
        <v>0.13344306088101315</v>
      </c>
      <c r="E7" s="10">
        <f>Assumptions!B7</f>
        <v>0.13344306088101315</v>
      </c>
      <c r="F7" s="10">
        <f>Assumptions!B7</f>
        <v>0.13344306088101315</v>
      </c>
    </row>
    <row r="8" spans="1:6" x14ac:dyDescent="0.25">
      <c r="A8" t="s">
        <v>44</v>
      </c>
      <c r="B8" s="18">
        <f>B6*B7</f>
        <v>343621410.1986893</v>
      </c>
      <c r="C8" s="18">
        <f>C6*C7</f>
        <v>362787768.4289134</v>
      </c>
      <c r="D8" s="18">
        <f>D6*D7</f>
        <v>383023179.0432625</v>
      </c>
      <c r="E8" s="18">
        <f>E6*E7</f>
        <v>404387271.1578302</v>
      </c>
      <c r="F8" s="18">
        <f>F6*F7</f>
        <v>426942999.85434</v>
      </c>
    </row>
    <row r="9" spans="1:6" x14ac:dyDescent="0.25">
      <c r="A9" t="s">
        <v>45</v>
      </c>
      <c r="B9" s="18">
        <f>B8*(1-Assumptions!B8)</f>
        <v>265350042.34207577</v>
      </c>
      <c r="C9" s="18">
        <f>C8*(1-Assumptions!B8)</f>
        <v>280150615.92971295</v>
      </c>
      <c r="D9" s="18">
        <f>D8*(1-Assumptions!B8)</f>
        <v>295776729.1577044</v>
      </c>
      <c r="E9" s="18">
        <f>E8*(1-Assumptions!B8)</f>
        <v>312274428.59943193</v>
      </c>
      <c r="F9" s="18">
        <f>F8*(1-Assumptions!B8)</f>
        <v>329692329.1930373</v>
      </c>
    </row>
    <row r="10" spans="1:6" x14ac:dyDescent="0.25">
      <c r="A10" t="s">
        <v>46</v>
      </c>
      <c r="B10" s="18">
        <f>B6*Assumptions!B9</f>
        <v>250803828.06117898</v>
      </c>
      <c r="C10" s="18">
        <f>C6*Assumptions!B9</f>
        <v>264793049.54581404</v>
      </c>
      <c r="D10" s="18">
        <f>D6*Assumptions!B9</f>
        <v>279562555.44340646</v>
      </c>
      <c r="E10" s="18">
        <f>E6*Assumptions!B9</f>
        <v>295155868.1019134</v>
      </c>
      <c r="F10" s="18">
        <f>F6*Assumptions!B9</f>
        <v>311618937.438958</v>
      </c>
    </row>
    <row r="11" spans="1:6" x14ac:dyDescent="0.25">
      <c r="A11" t="s">
        <v>47</v>
      </c>
      <c r="B11" s="18">
        <f>-B6*Assumptions!B10</f>
        <v>-166755270.1797733</v>
      </c>
      <c r="C11" s="18">
        <f>-C6*Assumptions!B10</f>
        <v>-176056469.55263922</v>
      </c>
      <c r="D11" s="18">
        <f>-D6*Assumptions!B10</f>
        <v>-185876466.98016652</v>
      </c>
      <c r="E11" s="18">
        <f>-E6*Assumptions!B10</f>
        <v>-196244199.74353054</v>
      </c>
      <c r="F11" s="18">
        <f>-F6*Assumptions!B10</f>
        <v>-207190219.17437252</v>
      </c>
    </row>
    <row r="12" spans="1:6" x14ac:dyDescent="0.25">
      <c r="A12" t="s">
        <v>48</v>
      </c>
      <c r="B12" s="18">
        <f>-(B6-Assumptions!B29)*Assumptions!B11</f>
        <v>-8174163.123764628</v>
      </c>
      <c r="C12" s="18">
        <f>-(C6-B6)*Assumptions!B11</f>
        <v>-8630097.864768585</v>
      </c>
      <c r="D12" s="18">
        <f>-(D6-C6)*Assumptions!B11</f>
        <v>-9111463.525722032</v>
      </c>
      <c r="E12" s="18">
        <f>-(E6-D6)*Assumptions!B11</f>
        <v>-9619678.580874251</v>
      </c>
      <c r="F12" s="18">
        <f>-(F6-E6)*Assumptions!B11</f>
        <v>-10156240.623484006</v>
      </c>
    </row>
    <row r="13" spans="1:6" x14ac:dyDescent="0.25">
      <c r="A13" s="19" t="s">
        <v>49</v>
      </c>
      <c r="B13" s="20">
        <f>B9+B10+B11+B12</f>
        <v>341224437.0997168</v>
      </c>
      <c r="C13" s="20">
        <f>C9+C10+C11+C12</f>
        <v>360257098.05811924</v>
      </c>
      <c r="D13" s="20">
        <f>D9+D10+D11+D12</f>
        <v>380351354.09522235</v>
      </c>
      <c r="E13" s="20">
        <f>E9+E10+E11+E12</f>
        <v>401566418.37694055</v>
      </c>
      <c r="F13" s="20">
        <f>F9+F10+F11+F12</f>
        <v>423964806.83413863</v>
      </c>
    </row>
    <row r="14" spans="1:6" x14ac:dyDescent="0.25">
      <c r="A14" t="s">
        <v>50</v>
      </c>
      <c r="B14" s="21">
        <f>1/(1+Assumptions!$B$26)^(1-0.5*Assumptions!$B$32)</f>
        <v>0.9639285961128864</v>
      </c>
      <c r="C14" s="21">
        <f>1/(1+Assumptions!$B$26)^(2-0.5*Assumptions!$B$32)</f>
        <v>0.8956422927045044</v>
      </c>
      <c r="D14" s="21">
        <f>1/(1+Assumptions!$B$26)^(3-0.5*Assumptions!$B$32)</f>
        <v>0.8321935044938098</v>
      </c>
      <c r="E14" s="21">
        <f>1/(1+Assumptions!$B$26)^(4-0.5*Assumptions!$B$32)</f>
        <v>0.7732395338662035</v>
      </c>
      <c r="F14" s="21">
        <f>1/(1+Assumptions!$B$26)^(5-0.5*Assumptions!$B$32)</f>
        <v>0.7184619604755289</v>
      </c>
    </row>
    <row r="15" spans="1:6" x14ac:dyDescent="0.25">
      <c r="A15" s="19" t="s">
        <v>51</v>
      </c>
      <c r="B15" s="20">
        <f>B13*B14</f>
        <v>328915992.6129399</v>
      </c>
      <c r="C15" s="20">
        <f>C13*C14</f>
        <v>322661493.26784533</v>
      </c>
      <c r="D15" s="20">
        <f>D13*D14</f>
        <v>316525926.30346906</v>
      </c>
      <c r="E15" s="20">
        <f>E13*E14</f>
        <v>310507030.16210634</v>
      </c>
      <c r="F15" s="20">
        <f>F13*F14</f>
        <v>304602586.29068416</v>
      </c>
    </row>
    <row r="17" spans="1:2" x14ac:dyDescent="0.25">
      <c r="A17" s="22" t="s">
        <v>52</v>
      </c>
      <c r="B17" s="23">
        <f>SUM(B15:F15)</f>
        <v>1583213028.637045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423964806.83413863</v>
      </c>
    </row>
    <row r="5" spans="1:2" x14ac:dyDescent="0.25">
      <c r="A5" t="s">
        <v>56</v>
      </c>
      <c r="B5" s="18">
        <f>IF(Assumptions!$B$33=0,B4,B4-Forecast!F11-Forecast!F10-Forecast!F12)</f>
        <v>499811690.93027645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0.3099510027117409</v>
      </c>
    </row>
    <row r="7" spans="1:2" x14ac:dyDescent="0.25">
      <c r="A7" t="s">
        <v>58</v>
      </c>
      <c r="B7" s="18">
        <f>-MAX(Forecast!F9,0)*B6</f>
        <v>-154917134.77088994</v>
      </c>
    </row>
    <row r="8" spans="1:2" x14ac:dyDescent="0.25">
      <c r="A8" t="s">
        <v>59</v>
      </c>
      <c r="B8" s="18">
        <f>IF(OR(Assumptions!$B$33=0,Assumptions!B12&lt;=0),B5,MAX(B5+B7,0))</f>
        <v>344894556.1593865</v>
      </c>
    </row>
    <row r="9" spans="1:2" x14ac:dyDescent="0.25">
      <c r="A9" t="s">
        <v>60</v>
      </c>
      <c r="B9" s="18">
        <f>B8*(1+Assumptions!B12)/(Assumptions!B26-Assumptions!B12)</f>
        <v>6898856238.164351</v>
      </c>
    </row>
    <row r="10" spans="1:2" x14ac:dyDescent="0.25">
      <c r="A10" t="s">
        <v>61</v>
      </c>
      <c r="B10" s="18">
        <f>B9/(1+Assumptions!B26)^(5-0.5*Assumptions!B32)</f>
        <v>4956565777.910393</v>
      </c>
    </row>
    <row r="11" spans="1:2" x14ac:dyDescent="0.25">
      <c r="A11" t="s">
        <v>62</v>
      </c>
      <c r="B11" s="18">
        <f>Forecast!B17+B10</f>
        <v>6539778806.547438</v>
      </c>
    </row>
    <row r="12" spans="1:2" x14ac:dyDescent="0.25">
      <c r="A12" t="s">
        <v>63</v>
      </c>
      <c r="B12" s="18">
        <f>-Assumptions!B30</f>
        <v>-1450000000</v>
      </c>
    </row>
    <row r="13" spans="1:2" x14ac:dyDescent="0.25">
      <c r="A13" t="s">
        <v>64</v>
      </c>
      <c r="B13" s="18">
        <f>B11+B12</f>
        <v>5089778806.547438</v>
      </c>
    </row>
    <row r="14" spans="1:2" x14ac:dyDescent="0.25">
      <c r="A14" s="19" t="s">
        <v>65</v>
      </c>
      <c r="B14" s="24">
        <f>B13/Assumptions!B31</f>
        <v>2.5019971777658294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738561937.293298</v>
      </c>
    </row>
    <row r="18" spans="1:2" x14ac:dyDescent="0.25">
      <c r="A18" t="s">
        <v>60</v>
      </c>
      <c r="B18" s="18">
        <f>B17*Assumptions!B13</f>
        <v>6751585656.223097</v>
      </c>
    </row>
    <row r="19" spans="1:2" x14ac:dyDescent="0.25">
      <c r="A19" t="s">
        <v>61</v>
      </c>
      <c r="B19" s="18">
        <f>B18/(1+Assumptions!B26)^(5-0.5*Assumptions!B32)</f>
        <v>4850757466.888507</v>
      </c>
    </row>
    <row r="20" spans="1:2" x14ac:dyDescent="0.25">
      <c r="A20" t="s">
        <v>62</v>
      </c>
      <c r="B20" s="18">
        <f>Forecast!B17+B19</f>
        <v>6433970495.525552</v>
      </c>
    </row>
    <row r="21" spans="1:2" x14ac:dyDescent="0.25">
      <c r="A21" t="s">
        <v>63</v>
      </c>
      <c r="B21" s="18">
        <f>-Assumptions!B30</f>
        <v>-1450000000</v>
      </c>
    </row>
    <row r="22" spans="1:2" x14ac:dyDescent="0.25">
      <c r="A22" t="s">
        <v>64</v>
      </c>
      <c r="B22" s="18">
        <f>B20+B21</f>
        <v>4983970495.525552</v>
      </c>
    </row>
    <row r="23" spans="1:2" x14ac:dyDescent="0.25">
      <c r="A23" s="19" t="s">
        <v>65</v>
      </c>
      <c r="B23" s="25">
        <f>B22/Assumptions!B31</f>
        <v>2.4499846826019183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214</v>
      </c>
    </row>
    <row r="27" spans="1:3" x14ac:dyDescent="0.25">
      <c r="A27" t="s">
        <v>70</v>
      </c>
      <c r="B27" s="27">
        <v>74.663</v>
      </c>
      <c r="C27" s="8" t="s">
        <v>71</v>
      </c>
    </row>
    <row r="28" spans="1:2" x14ac:dyDescent="0.25">
      <c r="A28" t="s">
        <v>72</v>
      </c>
      <c r="B28" s="28">
        <f>B14*B27</f>
        <v>186.8066152835301</v>
      </c>
    </row>
    <row r="29" spans="1:2" x14ac:dyDescent="0.25">
      <c r="A29" s="19" t="s">
        <v>73</v>
      </c>
      <c r="B29" s="12">
        <f>B28/B26-1</f>
        <v>-0.1270718911984574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0.056243</v>
      </c>
      <c r="B5" s="31">
        <v>3.9503528665712677</v>
      </c>
      <c r="C5" s="31">
        <v>4.16767070181106</v>
      </c>
      <c r="D5" s="31">
        <v>4.450734927095199</v>
      </c>
      <c r="E5" s="31">
        <v>4.837124929333155</v>
      </c>
      <c r="F5" s="31">
        <v>5.399800584922201</v>
      </c>
    </row>
    <row r="6" spans="1:6" x14ac:dyDescent="0.25">
      <c r="A6" s="30">
        <v>0.066243</v>
      </c>
      <c r="B6" s="31">
        <v>3.0519797239608204</v>
      </c>
      <c r="C6" s="31">
        <v>3.1374123036432677</v>
      </c>
      <c r="D6" s="31">
        <v>3.24079229453084</v>
      </c>
      <c r="E6" s="31">
        <v>3.3695476459676037</v>
      </c>
      <c r="F6" s="31">
        <v>3.5358612599872226</v>
      </c>
    </row>
    <row r="7" spans="1:6" x14ac:dyDescent="0.25">
      <c r="A7" s="30">
        <v>0.076243</v>
      </c>
      <c r="B7" s="31">
        <v>2.4469664850224877</v>
      </c>
      <c r="C7" s="31">
        <v>2.473003917047297</v>
      </c>
      <c r="D7" s="32">
        <v>2.5019870829947446</v>
      </c>
      <c r="E7" s="31">
        <v>2.53487150064784</v>
      </c>
      <c r="F7" s="31">
        <v>2.5730760477697108</v>
      </c>
    </row>
    <row r="8" spans="1:6" x14ac:dyDescent="0.25">
      <c r="A8" s="30">
        <v>0.086243</v>
      </c>
      <c r="B8" s="31">
        <v>2.0408364653428657</v>
      </c>
      <c r="C8" s="31">
        <v>2.0506532441932164</v>
      </c>
      <c r="D8" s="31">
        <v>2.0604700230435644</v>
      </c>
      <c r="E8" s="31">
        <v>2.0702868018939142</v>
      </c>
      <c r="F8" s="31">
        <v>2.080103580744263</v>
      </c>
    </row>
    <row r="9" spans="1:6" x14ac:dyDescent="0.25">
      <c r="A9" s="30">
        <v>0.096243</v>
      </c>
      <c r="B9" s="31">
        <v>1.7448524756522272</v>
      </c>
      <c r="C9" s="31">
        <v>1.753293874479309</v>
      </c>
      <c r="D9" s="31">
        <v>1.7617352733063905</v>
      </c>
      <c r="E9" s="31">
        <v>1.7701766721334722</v>
      </c>
      <c r="F9" s="31">
        <v>1.7786180709605544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2439000000</v>
      </c>
      <c r="C5" s="18">
        <v>2289000000</v>
      </c>
      <c r="D5" s="18">
        <v>2142400000</v>
      </c>
      <c r="E5" s="18">
        <v>2072500000</v>
      </c>
      <c r="F5" s="8" t="s">
        <v>84</v>
      </c>
    </row>
    <row r="6" spans="1:6" x14ac:dyDescent="0.25">
      <c r="A6" t="s">
        <v>44</v>
      </c>
      <c r="B6" s="18">
        <v>386000000</v>
      </c>
      <c r="C6" s="18">
        <v>332000000</v>
      </c>
      <c r="D6" s="18">
        <v>265200000</v>
      </c>
      <c r="E6" s="18">
        <v>221100000</v>
      </c>
      <c r="F6" s="8" t="s">
        <v>85</v>
      </c>
    </row>
    <row r="7" spans="1:6" x14ac:dyDescent="0.25">
      <c r="A7" t="s">
        <v>86</v>
      </c>
      <c r="B7" s="18">
        <v>224000000</v>
      </c>
      <c r="C7" s="18">
        <v>221000000</v>
      </c>
      <c r="D7" s="18">
        <v>214800000</v>
      </c>
      <c r="E7" s="18">
        <v>209200000</v>
      </c>
      <c r="F7" s="8" t="s">
        <v>87</v>
      </c>
    </row>
    <row r="8" spans="1:6" x14ac:dyDescent="0.25">
      <c r="A8" t="s">
        <v>88</v>
      </c>
      <c r="B8" s="18">
        <v>185000000</v>
      </c>
      <c r="C8" s="18">
        <v>122000000</v>
      </c>
      <c r="D8" s="18">
        <v>129200000</v>
      </c>
      <c r="E8" s="18">
        <v>144200000</v>
      </c>
      <c r="F8" s="8" t="s">
        <v>89</v>
      </c>
    </row>
    <row r="9" spans="1:6" x14ac:dyDescent="0.25">
      <c r="A9" t="s">
        <v>90</v>
      </c>
      <c r="B9" s="18">
        <v>31000000</v>
      </c>
      <c r="C9" s="18">
        <v>-3000000</v>
      </c>
      <c r="D9" s="18">
        <v>4200000</v>
      </c>
      <c r="E9" s="18">
        <v>72300000</v>
      </c>
      <c r="F9" s="8" t="s">
        <v>91</v>
      </c>
    </row>
    <row r="10" spans="1:6" x14ac:dyDescent="0.25">
      <c r="A10" t="s">
        <v>92</v>
      </c>
      <c r="B10" s="18">
        <v>1518000000</v>
      </c>
      <c r="C10" s="18">
        <v>1202000000</v>
      </c>
      <c r="D10" s="18">
        <v>1312400000</v>
      </c>
      <c r="E10" s="18">
        <v>1300200000</v>
      </c>
      <c r="F10" s="8" t="s">
        <v>93</v>
      </c>
    </row>
    <row r="11" spans="1:6" x14ac:dyDescent="0.25">
      <c r="A11" t="s">
        <v>94</v>
      </c>
      <c r="B11" s="18">
        <v>68000000</v>
      </c>
      <c r="C11" s="18">
        <v>65000000</v>
      </c>
      <c r="D11" s="18">
        <v>97600000</v>
      </c>
      <c r="E11" s="18">
        <v>143800000</v>
      </c>
      <c r="F11" s="8" t="s">
        <v>95</v>
      </c>
    </row>
    <row r="12" spans="1:6" x14ac:dyDescent="0.25">
      <c r="A12" t="s">
        <v>32</v>
      </c>
      <c r="B12" s="34">
        <v>2034286390</v>
      </c>
      <c r="C12" s="34">
        <v>2056797417</v>
      </c>
      <c r="D12" s="34">
        <v>2052589260</v>
      </c>
      <c r="E12" s="34">
        <v>2040247468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2026-09-19T00:06:59Z</dcterms:modified>
</cp:coreProperties>
</file>