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<sst xmlns="http://schemas.openxmlformats.org/spreadsheetml/2006/main" count="111" uniqueCount="99">
  <si>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Cognizant Technology Solutions Corporation (CTSH)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</si>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</sst>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0.028031282502597676</v>
      </c>
    </row>
    <row r="7" spans="1:2" x14ac:dyDescent="0.25">
      <c r="A7" t="s">
        <v>5</v>
      </c>
      <c r="B7" s="6">
        <v>0.15362217405239156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0.027871081759339274</v>
      </c>
    </row>
    <row r="10" spans="1:2" x14ac:dyDescent="0.25">
      <c r="A10" t="s">
        <v>8</v>
      </c>
      <c r="B10" s="6">
        <v>0.015540346344316378</v>
      </c>
    </row>
    <row r="11" spans="1:2" x14ac:dyDescent="0.25">
      <c r="A11" t="s">
        <v>9</v>
      </c>
      <c r="B11" s="6">
        <v>0.24635568513119532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6.759374444157854</v>
      </c>
    </row>
    <row r="14" spans="1:3" x14ac:dyDescent="0.25">
      <c r="A14" t="s">
        <v>12</v>
      </c>
      <c r="B14" s="6">
        <v>0.16741488483700379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0.8861</v>
      </c>
      <c r="C19" s="8" t="s">
        <v>19</v>
      </c>
    </row>
    <row r="20" spans="1:2" x14ac:dyDescent="0.25">
      <c r="A20" t="s">
        <v>20</v>
      </c>
      <c r="B20" s="10">
        <f>B17+B19*B18</f>
        <v>0.09871550000000001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26968094720</v>
      </c>
    </row>
    <row r="23" spans="1:2" x14ac:dyDescent="0.25">
      <c r="A23" t="s">
        <v>24</v>
      </c>
      <c r="B23" s="11">
        <v>1152000000</v>
      </c>
    </row>
    <row r="24" spans="1:2" x14ac:dyDescent="0.25">
      <c r="A24" t="s">
        <v>25</v>
      </c>
      <c r="B24" s="10">
        <f>B22/(B22+B23)</f>
        <v>0.9590328549220477</v>
      </c>
    </row>
    <row r="25" spans="1:2" x14ac:dyDescent="0.25">
      <c r="A25" t="s">
        <v>26</v>
      </c>
      <c r="B25" s="10">
        <f>1-B24</f>
        <v>0.040967145077952294</v>
      </c>
    </row>
    <row r="26" spans="1:2" x14ac:dyDescent="0.25">
      <c r="A26" t="s">
        <v>27</v>
      </c>
      <c r="B26" s="12">
        <f>B24*B20+B25*B21*(1-B8)</f>
        <v>0.09628896273974429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21108000000</v>
      </c>
      <c r="C29" s="8" t="s">
        <v>30</v>
      </c>
    </row>
    <row r="30" spans="1:2" x14ac:dyDescent="0.25">
      <c r="A30" t="s">
        <v>31</v>
      </c>
      <c r="B30" s="11">
        <v>-762000000</v>
      </c>
    </row>
    <row r="31" spans="1:2" x14ac:dyDescent="0.25">
      <c r="A31" t="s">
        <v>32</v>
      </c>
      <c r="B31" s="13">
        <v>489000000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0.028031282502597676</v>
      </c>
      <c r="C5" s="10">
        <f>Assumptions!B6</f>
        <v>0.028031282502597676</v>
      </c>
      <c r="D5" s="10">
        <f>Assumptions!B6</f>
        <v>0.028031282502597676</v>
      </c>
      <c r="E5" s="10">
        <f>Assumptions!B6</f>
        <v>0.028031282502597676</v>
      </c>
      <c r="F5" s="10">
        <f>Assumptions!B6</f>
        <v>0.028031282502597676</v>
      </c>
    </row>
    <row r="6" spans="1:6" x14ac:dyDescent="0.25">
      <c r="A6" t="s">
        <v>43</v>
      </c>
      <c r="B6" s="18">
        <f>Assumptions!B29*(1+B5)</f>
        <v>21699684311.06483</v>
      </c>
      <c r="C6" s="18">
        <f>B6*(1+C5)</f>
        <v>22307954292.205475</v>
      </c>
      <c r="D6" s="18">
        <f>C6*(1+D5)</f>
        <v>22933274861.025322</v>
      </c>
      <c r="E6" s="18">
        <f>D6*(1+E5)</f>
        <v>23576123967.364445</v>
      </c>
      <c r="F6" s="18">
        <f>E6*(1+F5)</f>
        <v>24236992958.6099</v>
      </c>
    </row>
    <row r="7" spans="1:6" x14ac:dyDescent="0.25">
      <c r="A7" t="s">
        <v>5</v>
      </c>
      <c r="B7" s="10">
        <f>Assumptions!B7</f>
        <v>0.15362217405239156</v>
      </c>
      <c r="C7" s="10">
        <f>Assumptions!B7</f>
        <v>0.15362217405239156</v>
      </c>
      <c r="D7" s="10">
        <f>Assumptions!B7</f>
        <v>0.15362217405239156</v>
      </c>
      <c r="E7" s="10">
        <f>Assumptions!B7</f>
        <v>0.15362217405239156</v>
      </c>
      <c r="F7" s="10">
        <f>Assumptions!B7</f>
        <v>0.15362217405239156</v>
      </c>
    </row>
    <row r="8" spans="1:6" x14ac:dyDescent="0.25">
      <c r="A8" t="s">
        <v>44</v>
      </c>
      <c r="B8" s="18">
        <f>B6*B7</f>
        <v>3333552680.116352</v>
      </c>
      <c r="C8" s="18">
        <f>C6*C7</f>
        <v>3426996437.029985</v>
      </c>
      <c r="D8" s="18">
        <f>D6*D7</f>
        <v>3523059542.291768</v>
      </c>
      <c r="E8" s="18">
        <f>E6*E7</f>
        <v>3621815419.595221</v>
      </c>
      <c r="F8" s="18">
        <f>F6*F7</f>
        <v>3723339550.794159</v>
      </c>
    </row>
    <row r="9" spans="1:6" x14ac:dyDescent="0.25">
      <c r="A9" t="s">
        <v>45</v>
      </c>
      <c r="B9" s="18">
        <f>B8*(1-Assumptions!B8)</f>
        <v>2633506617.2919183</v>
      </c>
      <c r="C9" s="18">
        <f>C8*(1-Assumptions!B8)</f>
        <v>2707327185.2536883</v>
      </c>
      <c r="D9" s="18">
        <f>D8*(1-Assumptions!B8)</f>
        <v>2783217038.4104967</v>
      </c>
      <c r="E9" s="18">
        <f>E8*(1-Assumptions!B8)</f>
        <v>2861234181.4802246</v>
      </c>
      <c r="F9" s="18">
        <f>F8*(1-Assumptions!B8)</f>
        <v>2941438245.1273856</v>
      </c>
    </row>
    <row r="10" spans="1:6" x14ac:dyDescent="0.25">
      <c r="A10" t="s">
        <v>46</v>
      </c>
      <c r="B10" s="18">
        <f>B6*Assumptions!B9</f>
        <v>604793675.5855396</v>
      </c>
      <c r="C10" s="18">
        <f>C6*Assumptions!B9</f>
        <v>621746817.9616623</v>
      </c>
      <c r="D10" s="18">
        <f>D6*Assumptions!B9</f>
        <v>639175178.6610367</v>
      </c>
      <c r="E10" s="18">
        <f>E6*Assumptions!B9</f>
        <v>657092078.6627327</v>
      </c>
      <c r="F10" s="18">
        <f>F6*Assumptions!B9</f>
        <v>675511212.3499469</v>
      </c>
    </row>
    <row r="11" spans="1:6" x14ac:dyDescent="0.25">
      <c r="A11" t="s">
        <v>47</v>
      </c>
      <c r="B11" s="18">
        <f>-B6*Assumptions!B10</f>
        <v>-337220609.7562758</v>
      </c>
      <c r="C11" s="18">
        <f>-C6*Assumptions!B10</f>
        <v>-346673335.93405217</v>
      </c>
      <c r="D11" s="18">
        <f>-D6*Assumptions!B10</f>
        <v>-356391034.14973754</v>
      </c>
      <c r="E11" s="18">
        <f>-E6*Assumptions!B10</f>
        <v>-366381131.9093818</v>
      </c>
      <c r="F11" s="18">
        <f>-F6*Assumptions!B10</f>
        <v>-376651264.92155516</v>
      </c>
    </row>
    <row r="12" spans="1:6" x14ac:dyDescent="0.25">
      <c r="A12" t="s">
        <v>48</v>
      </c>
      <c r="B12" s="18">
        <f>-(B6-Assumptions!B29)*Assumptions!B11</f>
        <v>-145764793.83375567</v>
      </c>
      <c r="C12" s="18">
        <f>-(C6-B6)*Assumptions!B11</f>
        <v>-149850767.94864264</v>
      </c>
      <c r="D12" s="18">
        <f>-(D6-C6)*Assumptions!B11</f>
        <v>-154051277.1582422</v>
      </c>
      <c r="E12" s="18">
        <f>-(E6-D6)*Assumptions!B11</f>
        <v>-158369532.02815124</v>
      </c>
      <c r="F12" s="18">
        <f>-(F6-E6)*Assumptions!B11</f>
        <v>-162808833.1202364</v>
      </c>
    </row>
    <row r="13" spans="1:6" x14ac:dyDescent="0.25">
      <c r="A13" s="19" t="s">
        <v>49</v>
      </c>
      <c r="B13" s="20">
        <f>B9+B10+B11+B12</f>
        <v>2755314889.2874265</v>
      </c>
      <c r="C13" s="20">
        <f>C9+C10+C11+C12</f>
        <v>2832549899.332656</v>
      </c>
      <c r="D13" s="20">
        <f>D9+D10+D11+D12</f>
        <v>2911949905.7635536</v>
      </c>
      <c r="E13" s="20">
        <f>E9+E10+E11+E12</f>
        <v>2993575596.2054243</v>
      </c>
      <c r="F13" s="20">
        <f>F9+F10+F11+F12</f>
        <v>3077489359.435541</v>
      </c>
    </row>
    <row r="14" spans="1:6" x14ac:dyDescent="0.25">
      <c r="A14" t="s">
        <v>50</v>
      </c>
      <c r="B14" s="21">
        <f>1/(1+Assumptions!$B$26)^(1-0.5*Assumptions!$B$32)</f>
        <v>0.9550750043917916</v>
      </c>
      <c r="C14" s="21">
        <f>1/(1+Assumptions!$B$26)^(2-0.5*Assumptions!$B$32)</f>
        <v>0.8711891087592054</v>
      </c>
      <c r="D14" s="21">
        <f>1/(1+Assumptions!$B$26)^(3-0.5*Assumptions!$B$32)</f>
        <v>0.7946710569647712</v>
      </c>
      <c r="E14" s="21">
        <f>1/(1+Assumptions!$B$26)^(4-0.5*Assumptions!$B$32)</f>
        <v>0.7248737184937105</v>
      </c>
      <c r="F14" s="21">
        <f>1/(1+Assumptions!$B$26)^(5-0.5*Assumptions!$B$32)</f>
        <v>0.6612068014277667</v>
      </c>
    </row>
    <row r="15" spans="1:6" x14ac:dyDescent="0.25">
      <c r="A15" s="19" t="s">
        <v>51</v>
      </c>
      <c r="B15" s="20">
        <f>B13*B14</f>
        <v>2631532379.9869576</v>
      </c>
      <c r="C15" s="20">
        <f>C13*C14</f>
        <v>2467686622.3155937</v>
      </c>
      <c r="D15" s="20">
        <f>D13*D14</f>
        <v>2314042309.4415894</v>
      </c>
      <c r="E15" s="20">
        <f>E13*E14</f>
        <v>2169964274.0134525</v>
      </c>
      <c r="F15" s="20">
        <f>F13*F14</f>
        <v>2034856895.7803607</v>
      </c>
    </row>
    <row r="17" spans="1:2" x14ac:dyDescent="0.25">
      <c r="A17" s="22" t="s">
        <v>52</v>
      </c>
      <c r="B17" s="23">
        <f>SUM(B15:F15)</f>
        <v>11618082481.537954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3077489359.435541</v>
      </c>
    </row>
    <row r="5" spans="1:2" x14ac:dyDescent="0.25">
      <c r="A5" t="s">
        <v>56</v>
      </c>
      <c r="B5" s="18">
        <f>IF(Assumptions!$B$33=0,B4,B4-Forecast!F11-Forecast!F10-Forecast!F12)</f>
        <v>2941438245.1273856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0.1493296132201158</v>
      </c>
    </row>
    <row r="7" spans="1:2" x14ac:dyDescent="0.25">
      <c r="A7" t="s">
        <v>58</v>
      </c>
      <c r="B7" s="18">
        <f>-MAX(Forecast!F9,0)*B6</f>
        <v>-439243835.45572865</v>
      </c>
    </row>
    <row r="8" spans="1:2" x14ac:dyDescent="0.25">
      <c r="A8" t="s">
        <v>59</v>
      </c>
      <c r="B8" s="18">
        <f>IF(OR(Assumptions!$B$33=0,Assumptions!B12&lt;=0),B5,MAX(B5+B7,0))</f>
        <v>2502194409.671657</v>
      </c>
    </row>
    <row r="9" spans="1:2" x14ac:dyDescent="0.25">
      <c r="A9" t="s">
        <v>60</v>
      </c>
      <c r="B9" s="18">
        <f>B8*(1+Assumptions!B12)/(Assumptions!B26-Assumptions!B12)</f>
        <v>35976807227.18071</v>
      </c>
    </row>
    <row r="10" spans="1:2" x14ac:dyDescent="0.25">
      <c r="A10" t="s">
        <v>61</v>
      </c>
      <c r="B10" s="18">
        <f>B9/(1+Assumptions!B26)^(5-0.5*Assumptions!B32)</f>
        <v>23788109632.267517</v>
      </c>
    </row>
    <row r="11" spans="1:2" x14ac:dyDescent="0.25">
      <c r="A11" t="s">
        <v>62</v>
      </c>
      <c r="B11" s="18">
        <f>Forecast!B17+B10</f>
        <v>35406192113.80547</v>
      </c>
    </row>
    <row r="12" spans="1:2" x14ac:dyDescent="0.25">
      <c r="A12" t="s">
        <v>63</v>
      </c>
      <c r="B12" s="18">
        <f>-Assumptions!B30</f>
        <v>762000000</v>
      </c>
    </row>
    <row r="13" spans="1:2" x14ac:dyDescent="0.25">
      <c r="A13" t="s">
        <v>64</v>
      </c>
      <c r="B13" s="18">
        <f>B11+B12</f>
        <v>36168192113.80547</v>
      </c>
    </row>
    <row r="14" spans="1:2" x14ac:dyDescent="0.25">
      <c r="A14" s="19" t="s">
        <v>65</v>
      </c>
      <c r="B14" s="24">
        <f>B13/Assumptions!B31</f>
        <v>73.96358305481692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4398850763.144106</v>
      </c>
    </row>
    <row r="18" spans="1:2" x14ac:dyDescent="0.25">
      <c r="A18" t="s">
        <v>60</v>
      </c>
      <c r="B18" s="18">
        <f>B17*Assumptions!B13</f>
        <v>29733479432.060543</v>
      </c>
    </row>
    <row r="19" spans="1:2" x14ac:dyDescent="0.25">
      <c r="A19" t="s">
        <v>61</v>
      </c>
      <c r="B19" s="18">
        <f>B18/(1+Assumptions!B26)^(5-0.5*Assumptions!B32)</f>
        <v>19659978830.59104</v>
      </c>
    </row>
    <row r="20" spans="1:2" x14ac:dyDescent="0.25">
      <c r="A20" t="s">
        <v>62</v>
      </c>
      <c r="B20" s="18">
        <f>Forecast!B17+B19</f>
        <v>31278061312.128998</v>
      </c>
    </row>
    <row r="21" spans="1:2" x14ac:dyDescent="0.25">
      <c r="A21" t="s">
        <v>63</v>
      </c>
      <c r="B21" s="18">
        <f>-Assumptions!B30</f>
        <v>762000000</v>
      </c>
    </row>
    <row r="22" spans="1:2" x14ac:dyDescent="0.25">
      <c r="A22" t="s">
        <v>64</v>
      </c>
      <c r="B22" s="18">
        <f>B20+B21</f>
        <v>32040061312.128998</v>
      </c>
    </row>
    <row r="23" spans="1:2" x14ac:dyDescent="0.25">
      <c r="A23" s="19" t="s">
        <v>65</v>
      </c>
      <c r="B23" s="25">
        <f>B22/Assumptions!B31</f>
        <v>65.52159777531493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59.87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73.96358305481692</v>
      </c>
    </row>
    <row r="29" spans="1:2" x14ac:dyDescent="0.25">
      <c r="A29" s="19" t="s">
        <v>73</v>
      </c>
      <c r="B29" s="12">
        <f>B28/B26-1</f>
        <v>0.23540309094399414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0.076289</v>
      </c>
      <c r="B5" s="31">
        <v>91.53195345842609</v>
      </c>
      <c r="C5" s="31">
        <v>95.32969289797497</v>
      </c>
      <c r="D5" s="31">
        <v>99.84273050747088</v>
      </c>
      <c r="E5" s="31">
        <v>105.30285942457515</v>
      </c>
      <c r="F5" s="31">
        <v>112.05415118442129</v>
      </c>
    </row>
    <row r="6" spans="1:6" x14ac:dyDescent="0.25">
      <c r="A6" s="30">
        <v>0.086289</v>
      </c>
      <c r="B6" s="31">
        <v>79.56580440757648</v>
      </c>
      <c r="C6" s="31">
        <v>81.99800328764</v>
      </c>
      <c r="D6" s="31">
        <v>84.80684603148921</v>
      </c>
      <c r="E6" s="31">
        <v>88.0927014137832</v>
      </c>
      <c r="F6" s="31">
        <v>91.99507672802882</v>
      </c>
    </row>
    <row r="7" spans="1:6" x14ac:dyDescent="0.25">
      <c r="A7" s="30">
        <v>0.096289</v>
      </c>
      <c r="B7" s="31">
        <v>70.52934606765803</v>
      </c>
      <c r="C7" s="31">
        <v>72.14169318049959</v>
      </c>
      <c r="D7" s="32">
        <v>73.9635482737082</v>
      </c>
      <c r="E7" s="31">
        <v>76.04231920839968</v>
      </c>
      <c r="F7" s="31">
        <v>78.44088411314921</v>
      </c>
    </row>
    <row r="8" spans="1:6" x14ac:dyDescent="0.25">
      <c r="A8" s="30">
        <v>0.106289</v>
      </c>
      <c r="B8" s="31">
        <v>63.46051008647143</v>
      </c>
      <c r="C8" s="31">
        <v>64.55343909886786</v>
      </c>
      <c r="D8" s="31">
        <v>65.7667902189761</v>
      </c>
      <c r="E8" s="31">
        <v>67.12424093130475</v>
      </c>
      <c r="F8" s="31">
        <v>68.65611139581273</v>
      </c>
    </row>
    <row r="9" spans="1:6" x14ac:dyDescent="0.25">
      <c r="A9" s="30">
        <v>0.116289</v>
      </c>
      <c r="B9" s="31">
        <v>57.777115935884</v>
      </c>
      <c r="C9" s="31">
        <v>58.527402609211585</v>
      </c>
      <c r="D9" s="31">
        <v>59.34788198790415</v>
      </c>
      <c r="E9" s="31">
        <v>60.250755981596456</v>
      </c>
      <c r="F9" s="31">
        <v>61.251228605899435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21108000000</v>
      </c>
      <c r="C5" s="18">
        <v>19736000000</v>
      </c>
      <c r="D5" s="18">
        <v>19353000000</v>
      </c>
      <c r="E5" s="18">
        <v>19428000000</v>
      </c>
      <c r="F5" s="8" t="s">
        <v>84</v>
      </c>
    </row>
    <row r="6" spans="1:6" x14ac:dyDescent="0.25">
      <c r="A6" t="s">
        <v>44</v>
      </c>
      <c r="B6" s="18">
        <v>3327000000</v>
      </c>
      <c r="C6" s="18">
        <v>3026000000</v>
      </c>
      <c r="D6" s="18">
        <v>2918000000</v>
      </c>
      <c r="E6" s="18">
        <v>2968000000</v>
      </c>
      <c r="F6" s="8" t="s">
        <v>85</v>
      </c>
    </row>
    <row r="7" spans="1:6" x14ac:dyDescent="0.25">
      <c r="A7" t="s">
        <v>86</v>
      </c>
      <c r="B7" s="18">
        <v>550000000</v>
      </c>
      <c r="C7" s="18">
        <v>542000000</v>
      </c>
      <c r="D7" s="18">
        <v>555000000</v>
      </c>
      <c r="E7" s="18">
        <v>569000000</v>
      </c>
      <c r="F7" s="8" t="s">
        <v>87</v>
      </c>
    </row>
    <row r="8" spans="1:6" x14ac:dyDescent="0.25">
      <c r="A8" t="s">
        <v>88</v>
      </c>
      <c r="B8" s="18">
        <v>288000000</v>
      </c>
      <c r="C8" s="18">
        <v>297000000</v>
      </c>
      <c r="D8" s="18">
        <v>317000000</v>
      </c>
      <c r="E8" s="18">
        <v>332000000</v>
      </c>
      <c r="F8" s="8" t="s">
        <v>89</v>
      </c>
    </row>
    <row r="9" spans="1:6" x14ac:dyDescent="0.25">
      <c r="A9" t="s">
        <v>90</v>
      </c>
      <c r="B9" s="18">
        <v>338000000</v>
      </c>
      <c r="C9" s="18">
        <v>510000000</v>
      </c>
      <c r="D9" s="18">
        <v>189000000</v>
      </c>
      <c r="E9" s="18">
        <v>324000000</v>
      </c>
      <c r="F9" s="8" t="s">
        <v>91</v>
      </c>
    </row>
    <row r="10" spans="1:6" x14ac:dyDescent="0.25">
      <c r="A10" t="s">
        <v>92</v>
      </c>
      <c r="B10" s="18">
        <v>1152000000</v>
      </c>
      <c r="C10" s="18">
        <v>1480000000</v>
      </c>
      <c r="D10" s="18">
        <v>1315000000</v>
      </c>
      <c r="E10" s="18">
        <v>1534000000</v>
      </c>
      <c r="F10" s="8" t="s">
        <v>93</v>
      </c>
    </row>
    <row r="11" spans="1:6" x14ac:dyDescent="0.25">
      <c r="A11" t="s">
        <v>94</v>
      </c>
      <c r="B11" s="18">
        <v>1914000000</v>
      </c>
      <c r="C11" s="18">
        <v>2243000000</v>
      </c>
      <c r="D11" s="18">
        <v>2635000000</v>
      </c>
      <c r="E11" s="18">
        <v>2501000000</v>
      </c>
      <c r="F11" s="8" t="s">
        <v>95</v>
      </c>
    </row>
    <row r="12" spans="1:6" x14ac:dyDescent="0.25">
      <c r="A12" t="s">
        <v>32</v>
      </c>
      <c r="B12" s="34">
        <v>489000000</v>
      </c>
      <c r="C12" s="34">
        <v>497000000</v>
      </c>
      <c r="D12" s="34">
        <v>505000000</v>
      </c>
      <c r="E12" s="34">
        <v>519000000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2026-09-19T01:04:47Z</dcterms:modified>
</cp:coreProperties>
</file>