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<sst xmlns="http://schemas.openxmlformats.org/spreadsheetml/2006/main" count="111" uniqueCount="99">
  <si>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Corteva, Inc. (CTVA)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</si>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</sst>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-0.0010322883978914899</v>
      </c>
    </row>
    <row r="7" spans="1:2" x14ac:dyDescent="0.25">
      <c r="A7" t="s">
        <v>5</v>
      </c>
      <c r="B7" s="6">
        <v>0.1268545739395268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0.0705174369409948</v>
      </c>
    </row>
    <row r="10" spans="1:2" x14ac:dyDescent="0.25">
      <c r="A10" t="s">
        <v>8</v>
      </c>
      <c r="B10" s="6">
        <v>0.034618415256342606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13.547696594453166</v>
      </c>
    </row>
    <row r="14" spans="1:3" x14ac:dyDescent="0.25">
      <c r="A14" t="s">
        <v>12</v>
      </c>
      <c r="B14" s="6">
        <v>0.0877631763377491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0.71659</v>
      </c>
      <c r="C19" s="8" t="s">
        <v>19</v>
      </c>
    </row>
    <row r="20" spans="1:2" x14ac:dyDescent="0.25">
      <c r="A20" t="s">
        <v>20</v>
      </c>
      <c r="B20" s="10">
        <f>B17+B19*B18</f>
        <v>0.08939245</v>
      </c>
    </row>
    <row r="21" spans="1:3" x14ac:dyDescent="0.25">
      <c r="A21" t="s">
        <v>21</v>
      </c>
      <c r="B21" s="6">
        <v>0.06814310051107325</v>
      </c>
      <c r="C21" s="8" t="s">
        <v>22</v>
      </c>
    </row>
    <row r="22" spans="1:2" x14ac:dyDescent="0.25">
      <c r="A22" t="s">
        <v>23</v>
      </c>
      <c r="B22" s="11">
        <v>53729296384</v>
      </c>
    </row>
    <row r="23" spans="1:2" x14ac:dyDescent="0.25">
      <c r="A23" t="s">
        <v>24</v>
      </c>
      <c r="B23" s="11">
        <v>2580000000</v>
      </c>
    </row>
    <row r="24" spans="1:2" x14ac:dyDescent="0.25">
      <c r="A24" t="s">
        <v>25</v>
      </c>
      <c r="B24" s="10">
        <f>B22/(B22+B23)</f>
        <v>0.9541816331284669</v>
      </c>
    </row>
    <row r="25" spans="1:2" x14ac:dyDescent="0.25">
      <c r="A25" t="s">
        <v>26</v>
      </c>
      <c r="B25" s="10">
        <f>1-B24</f>
        <v>0.04581836687153307</v>
      </c>
    </row>
    <row r="26" spans="1:2" x14ac:dyDescent="0.25">
      <c r="A26" t="s">
        <v>27</v>
      </c>
      <c r="B26" s="12">
        <f>B24*B20+B25*B21*(1-B8)</f>
        <v>0.0877631763377491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17401000000</v>
      </c>
      <c r="C29" s="8" t="s">
        <v>30</v>
      </c>
    </row>
    <row r="30" spans="1:2" x14ac:dyDescent="0.25">
      <c r="A30" t="s">
        <v>31</v>
      </c>
      <c r="B30" s="11">
        <v>-1950000000</v>
      </c>
    </row>
    <row r="31" spans="1:2" x14ac:dyDescent="0.25">
      <c r="A31" t="s">
        <v>32</v>
      </c>
      <c r="B31" s="13">
        <v>681400000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-0.0010322883978914899</v>
      </c>
      <c r="C5" s="10">
        <f>Assumptions!B6</f>
        <v>-0.0010322883978914899</v>
      </c>
      <c r="D5" s="10">
        <f>Assumptions!B6</f>
        <v>-0.0010322883978914899</v>
      </c>
      <c r="E5" s="10">
        <f>Assumptions!B6</f>
        <v>-0.0010322883978914899</v>
      </c>
      <c r="F5" s="10">
        <f>Assumptions!B6</f>
        <v>-0.0010322883978914899</v>
      </c>
    </row>
    <row r="6" spans="1:6" x14ac:dyDescent="0.25">
      <c r="A6" t="s">
        <v>43</v>
      </c>
      <c r="B6" s="18">
        <f>Assumptions!B29*(1+B5)</f>
        <v>17383037149.58829</v>
      </c>
      <c r="C6" s="18">
        <f>B6*(1+C5)</f>
        <v>17365092842.018654</v>
      </c>
      <c r="D6" s="18">
        <f>C6*(1+D5)</f>
        <v>17347167058.14953</v>
      </c>
      <c r="E6" s="18">
        <f>D6*(1+E5)</f>
        <v>17329259778.859116</v>
      </c>
      <c r="F6" s="18">
        <f>E6*(1+F5)</f>
        <v>17311370985.045353</v>
      </c>
    </row>
    <row r="7" spans="1:6" x14ac:dyDescent="0.25">
      <c r="A7" t="s">
        <v>5</v>
      </c>
      <c r="B7" s="10">
        <f>Assumptions!B7</f>
        <v>0.1268545739395268</v>
      </c>
      <c r="C7" s="10">
        <f>Assumptions!B7</f>
        <v>0.1268545739395268</v>
      </c>
      <c r="D7" s="10">
        <f>Assumptions!B7</f>
        <v>0.1268545739395268</v>
      </c>
      <c r="E7" s="10">
        <f>Assumptions!B7</f>
        <v>0.1268545739395268</v>
      </c>
      <c r="F7" s="10">
        <f>Assumptions!B7</f>
        <v>0.1268545739395268</v>
      </c>
    </row>
    <row r="8" spans="1:6" x14ac:dyDescent="0.25">
      <c r="A8" t="s">
        <v>44</v>
      </c>
      <c r="B8" s="18">
        <f>B6*B7</f>
        <v>2205117771.3859887</v>
      </c>
      <c r="C8" s="18">
        <f>C6*C7</f>
        <v>2202841453.894603</v>
      </c>
      <c r="D8" s="18">
        <f>D6*D7</f>
        <v>2200567486.2193527</v>
      </c>
      <c r="E8" s="18">
        <f>E6*E7</f>
        <v>2198295865.9345512</v>
      </c>
      <c r="F8" s="18">
        <f>F6*F7</f>
        <v>2196026590.6170144</v>
      </c>
    </row>
    <row r="9" spans="1:6" x14ac:dyDescent="0.25">
      <c r="A9" t="s">
        <v>45</v>
      </c>
      <c r="B9" s="18">
        <f>B8*(1-Assumptions!B8)</f>
        <v>1742043039.394931</v>
      </c>
      <c r="C9" s="18">
        <f>C8*(1-Assumptions!B8)</f>
        <v>1740244748.5767362</v>
      </c>
      <c r="D9" s="18">
        <f>D8*(1-Assumptions!B8)</f>
        <v>1738448314.1132886</v>
      </c>
      <c r="E9" s="18">
        <f>E8*(1-Assumptions!B8)</f>
        <v>1736653734.0882955</v>
      </c>
      <c r="F9" s="18">
        <f>F8*(1-Assumptions!B8)</f>
        <v>1734861006.5874414</v>
      </c>
    </row>
    <row r="10" spans="1:6" x14ac:dyDescent="0.25">
      <c r="A10" t="s">
        <v>46</v>
      </c>
      <c r="B10" s="18">
        <f>B6*Assumptions!B9</f>
        <v>1225807226.0390623</v>
      </c>
      <c r="C10" s="18">
        <f>C6*Assumptions!B9</f>
        <v>1224541839.4615705</v>
      </c>
      <c r="D10" s="18">
        <f>D6*Assumptions!B9</f>
        <v>1223277759.1279616</v>
      </c>
      <c r="E10" s="18">
        <f>E6*Assumptions!B9</f>
        <v>1222014983.689815</v>
      </c>
      <c r="F10" s="18">
        <f>F6*Assumptions!B9</f>
        <v>1220753511.8001027</v>
      </c>
    </row>
    <row r="11" spans="1:6" x14ac:dyDescent="0.25">
      <c r="A11" t="s">
        <v>47</v>
      </c>
      <c r="B11" s="18">
        <f>-B6*Assumptions!B10</f>
        <v>-601773198.4608775</v>
      </c>
      <c r="C11" s="18">
        <f>-C6*Assumptions!B10</f>
        <v>-601151994.9699444</v>
      </c>
      <c r="D11" s="18">
        <f>-D6*Assumptions!B10</f>
        <v>-600531432.7401675</v>
      </c>
      <c r="E11" s="18">
        <f>-E6*Assumptions!B10</f>
        <v>-599911511.1095808</v>
      </c>
      <c r="F11" s="18">
        <f>-F6*Assumptions!B10</f>
        <v>-599292229.4169008</v>
      </c>
    </row>
    <row r="12" spans="1:6" x14ac:dyDescent="0.25">
      <c r="A12" t="s">
        <v>48</v>
      </c>
      <c r="B12" s="18">
        <f>-(B6-Assumptions!B29)*Assumptions!B11</f>
        <v>-17962850.41170883</v>
      </c>
      <c r="C12" s="18">
        <f>-(C6-B6)*Assumptions!B11</f>
        <v>-17944307.5696373</v>
      </c>
      <c r="D12" s="18">
        <f>-(D6-C6)*Assumptions!B11</f>
        <v>-17925783.869125366</v>
      </c>
      <c r="E12" s="18">
        <f>-(E6-D6)*Assumptions!B11</f>
        <v>-17907279.290412903</v>
      </c>
      <c r="F12" s="18">
        <f>-(F6-E6)*Assumptions!B11</f>
        <v>-17888793.813762665</v>
      </c>
    </row>
    <row r="13" spans="1:6" x14ac:dyDescent="0.25">
      <c r="A13" s="19" t="s">
        <v>49</v>
      </c>
      <c r="B13" s="20">
        <f>B9+B10+B11+B12</f>
        <v>2348114216.561407</v>
      </c>
      <c r="C13" s="20">
        <f>C9+C10+C11+C12</f>
        <v>2345690285.498725</v>
      </c>
      <c r="D13" s="20">
        <f>D9+D10+D11+D12</f>
        <v>2343268856.631957</v>
      </c>
      <c r="E13" s="20">
        <f>E9+E10+E11+E12</f>
        <v>2340849927.3781166</v>
      </c>
      <c r="F13" s="20">
        <f>F9+F10+F11+F12</f>
        <v>2338433495.156881</v>
      </c>
    </row>
    <row r="14" spans="1:6" x14ac:dyDescent="0.25">
      <c r="A14" t="s">
        <v>50</v>
      </c>
      <c r="B14" s="21">
        <f>1/(1+Assumptions!$B$26)^(1-0.5*Assumptions!$B$32)</f>
        <v>0.9588105933174488</v>
      </c>
      <c r="C14" s="21">
        <f>1/(1+Assumptions!$B$26)^(2-0.5*Assumptions!$B$32)</f>
        <v>0.8814516010236214</v>
      </c>
      <c r="D14" s="21">
        <f>1/(1+Assumptions!$B$26)^(3-0.5*Assumptions!$B$32)</f>
        <v>0.8103341059873604</v>
      </c>
      <c r="E14" s="21">
        <f>1/(1+Assumptions!$B$26)^(4-0.5*Assumptions!$B$32)</f>
        <v>0.7449545301906347</v>
      </c>
      <c r="F14" s="21">
        <f>1/(1+Assumptions!$B$26)^(5-0.5*Assumptions!$B$32)</f>
        <v>0.6848499254210159</v>
      </c>
    </row>
    <row r="15" spans="1:6" x14ac:dyDescent="0.25">
      <c r="A15" s="19" t="s">
        <v>51</v>
      </c>
      <c r="B15" s="20">
        <f>B13*B14</f>
        <v>2251396785.158379</v>
      </c>
      <c r="C15" s="20">
        <f>C13*C14</f>
        <v>2067612457.6584067</v>
      </c>
      <c r="D15" s="20">
        <f>D13*D14</f>
        <v>1898830674.0268812</v>
      </c>
      <c r="E15" s="20">
        <f>E13*E14</f>
        <v>1743826757.8967464</v>
      </c>
      <c r="F15" s="20">
        <f>F13*F14</f>
        <v>1601476004.7601953</v>
      </c>
    </row>
    <row r="17" spans="1:2" x14ac:dyDescent="0.25">
      <c r="A17" s="22" t="s">
        <v>52</v>
      </c>
      <c r="B17" s="23">
        <f>SUM(B15:F15)</f>
        <v>9563142679.500608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2338433495.156881</v>
      </c>
    </row>
    <row r="5" spans="1:2" x14ac:dyDescent="0.25">
      <c r="A5" t="s">
        <v>56</v>
      </c>
      <c r="B5" s="18">
        <f>IF(Assumptions!$B$33=0,B4,B4-Forecast!F11-Forecast!F10-Forecast!F12)</f>
        <v>2266950418.451197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0.28485751135293497</v>
      </c>
    </row>
    <row r="7" spans="1:2" x14ac:dyDescent="0.25">
      <c r="A7" t="s">
        <v>58</v>
      </c>
      <c r="B7" s="18">
        <f>-MAX(Forecast!F9,0)*B6</f>
        <v>-645757854.5605025</v>
      </c>
    </row>
    <row r="8" spans="1:2" x14ac:dyDescent="0.25">
      <c r="A8" t="s">
        <v>59</v>
      </c>
      <c r="B8" s="18">
        <f>IF(OR(Assumptions!$B$33=0,Assumptions!B12&lt;=0),B5,MAX(B5+B7,0))</f>
        <v>1621192563.8906946</v>
      </c>
    </row>
    <row r="9" spans="1:2" x14ac:dyDescent="0.25">
      <c r="A9" t="s">
        <v>60</v>
      </c>
      <c r="B9" s="18">
        <f>B8*(1+Assumptions!B12)/(Assumptions!B26-Assumptions!B12)</f>
        <v>26476072036.980602</v>
      </c>
    </row>
    <row r="10" spans="1:2" x14ac:dyDescent="0.25">
      <c r="A10" t="s">
        <v>61</v>
      </c>
      <c r="B10" s="18">
        <f>B9/(1+Assumptions!B26)^(5-0.5*Assumptions!B32)</f>
        <v>18132135959.96761</v>
      </c>
    </row>
    <row r="11" spans="1:2" x14ac:dyDescent="0.25">
      <c r="A11" t="s">
        <v>62</v>
      </c>
      <c r="B11" s="18">
        <f>Forecast!B17+B10</f>
        <v>27695278639.468216</v>
      </c>
    </row>
    <row r="12" spans="1:2" x14ac:dyDescent="0.25">
      <c r="A12" t="s">
        <v>63</v>
      </c>
      <c r="B12" s="18">
        <f>-Assumptions!B30</f>
        <v>1950000000</v>
      </c>
    </row>
    <row r="13" spans="1:2" x14ac:dyDescent="0.25">
      <c r="A13" t="s">
        <v>64</v>
      </c>
      <c r="B13" s="18">
        <f>B11+B12</f>
        <v>29645278639.468216</v>
      </c>
    </row>
    <row r="14" spans="1:2" x14ac:dyDescent="0.25">
      <c r="A14" s="19" t="s">
        <v>65</v>
      </c>
      <c r="B14" s="24">
        <f>B13/Assumptions!B31</f>
        <v>43.50642594580014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3416780102.417117</v>
      </c>
    </row>
    <row r="18" spans="1:2" x14ac:dyDescent="0.25">
      <c r="A18" t="s">
        <v>60</v>
      </c>
      <c r="B18" s="18">
        <f>B17*Assumptions!B13</f>
        <v>46289500157.51172</v>
      </c>
    </row>
    <row r="19" spans="1:2" x14ac:dyDescent="0.25">
      <c r="A19" t="s">
        <v>61</v>
      </c>
      <c r="B19" s="18">
        <f>B18/(1+Assumptions!B26)^(5-0.5*Assumptions!B32)</f>
        <v>31701360730.648003</v>
      </c>
    </row>
    <row r="20" spans="1:2" x14ac:dyDescent="0.25">
      <c r="A20" t="s">
        <v>62</v>
      </c>
      <c r="B20" s="18">
        <f>Forecast!B17+B19</f>
        <v>41264503410.14861</v>
      </c>
    </row>
    <row r="21" spans="1:2" x14ac:dyDescent="0.25">
      <c r="A21" t="s">
        <v>63</v>
      </c>
      <c r="B21" s="18">
        <f>-Assumptions!B30</f>
        <v>1950000000</v>
      </c>
    </row>
    <row r="22" spans="1:2" x14ac:dyDescent="0.25">
      <c r="A22" t="s">
        <v>64</v>
      </c>
      <c r="B22" s="18">
        <f>B20+B21</f>
        <v>43214503410.14861</v>
      </c>
    </row>
    <row r="23" spans="1:2" x14ac:dyDescent="0.25">
      <c r="A23" s="19" t="s">
        <v>65</v>
      </c>
      <c r="B23" s="25">
        <f>B22/Assumptions!B31</f>
        <v>63.42016937209952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80.53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43.50642594580014</v>
      </c>
    </row>
    <row r="29" spans="1:2" x14ac:dyDescent="0.25">
      <c r="A29" s="19" t="s">
        <v>73</v>
      </c>
      <c r="B29" s="12">
        <f>B28/B26-1</f>
        <v>-0.45974883961504853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0.067763</v>
      </c>
      <c r="B5" s="31">
        <v>54.62174116893539</v>
      </c>
      <c r="C5" s="31">
        <v>54.8045008398571</v>
      </c>
      <c r="D5" s="31">
        <v>54.98726051077878</v>
      </c>
      <c r="E5" s="31">
        <v>55.17002018170048</v>
      </c>
      <c r="F5" s="31">
        <v>55.35277985262218</v>
      </c>
    </row>
    <row r="6" spans="1:6" x14ac:dyDescent="0.25">
      <c r="A6" s="30">
        <v>0.077763</v>
      </c>
      <c r="B6" s="31">
        <v>48.20401690479253</v>
      </c>
      <c r="C6" s="31">
        <v>48.356732072970644</v>
      </c>
      <c r="D6" s="31">
        <v>48.509447241148756</v>
      </c>
      <c r="E6" s="31">
        <v>48.66216240932687</v>
      </c>
      <c r="F6" s="31">
        <v>48.81487757750498</v>
      </c>
    </row>
    <row r="7" spans="1:6" x14ac:dyDescent="0.25">
      <c r="A7" s="30">
        <v>0.087763</v>
      </c>
      <c r="B7" s="31">
        <v>43.24689248522324</v>
      </c>
      <c r="C7" s="31">
        <v>43.376698305516605</v>
      </c>
      <c r="D7" s="32">
        <v>43.506504125809975</v>
      </c>
      <c r="E7" s="31">
        <v>43.636309946103346</v>
      </c>
      <c r="F7" s="31">
        <v>43.766115766396695</v>
      </c>
    </row>
    <row r="8" spans="1:6" x14ac:dyDescent="0.25">
      <c r="A8" s="30">
        <v>0.097763</v>
      </c>
      <c r="B8" s="31">
        <v>39.30222548910868</v>
      </c>
      <c r="C8" s="31">
        <v>39.41405250267204</v>
      </c>
      <c r="D8" s="31">
        <v>39.5258795162354</v>
      </c>
      <c r="E8" s="31">
        <v>39.637706529798756</v>
      </c>
      <c r="F8" s="31">
        <v>39.749533543362105</v>
      </c>
    </row>
    <row r="9" spans="1:6" x14ac:dyDescent="0.25">
      <c r="A9" s="30">
        <v>0.107763</v>
      </c>
      <c r="B9" s="31">
        <v>36.088213808807396</v>
      </c>
      <c r="C9" s="31">
        <v>36.1856071745424</v>
      </c>
      <c r="D9" s="31">
        <v>36.283000540277385</v>
      </c>
      <c r="E9" s="31">
        <v>36.38039390601239</v>
      </c>
      <c r="F9" s="31">
        <v>36.477787271747374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17401000000</v>
      </c>
      <c r="C5" s="18">
        <v>16908000000</v>
      </c>
      <c r="D5" s="18">
        <v>17226000000</v>
      </c>
      <c r="E5" s="18">
        <v>17455000000</v>
      </c>
      <c r="F5" s="8" t="s">
        <v>84</v>
      </c>
    </row>
    <row r="6" spans="1:6" x14ac:dyDescent="0.25">
      <c r="A6" t="s">
        <v>44</v>
      </c>
      <c r="B6" s="18">
        <v>2619000000</v>
      </c>
      <c r="C6" s="18">
        <v>2096000000</v>
      </c>
      <c r="D6" s="18">
        <v>2110000000</v>
      </c>
      <c r="E6" s="18">
        <v>1928000000</v>
      </c>
      <c r="F6" s="8" t="s">
        <v>85</v>
      </c>
    </row>
    <row r="7" spans="1:6" x14ac:dyDescent="0.25">
      <c r="A7" t="s">
        <v>86</v>
      </c>
      <c r="B7" s="18">
        <v>1203000000</v>
      </c>
      <c r="C7" s="18">
        <v>1227000000</v>
      </c>
      <c r="D7" s="18">
        <v>1211000000</v>
      </c>
      <c r="E7" s="18">
        <v>1223000000</v>
      </c>
      <c r="F7" s="8" t="s">
        <v>87</v>
      </c>
    </row>
    <row r="8" spans="1:6" x14ac:dyDescent="0.25">
      <c r="A8" t="s">
        <v>88</v>
      </c>
      <c r="B8" s="18">
        <v>591000000</v>
      </c>
      <c r="C8" s="18">
        <v>597000000</v>
      </c>
      <c r="D8" s="18">
        <v>595000000</v>
      </c>
      <c r="E8" s="18">
        <v>605000000</v>
      </c>
      <c r="F8" s="8" t="s">
        <v>89</v>
      </c>
    </row>
    <row r="9" spans="1:6" x14ac:dyDescent="0.25">
      <c r="A9" t="s">
        <v>90</v>
      </c>
      <c r="B9" s="18">
        <v>-541000000</v>
      </c>
      <c r="C9" s="18">
        <v>92000000</v>
      </c>
      <c r="D9" s="18">
        <v>786000000</v>
      </c>
      <c r="E9" s="18">
        <v>1565000000</v>
      </c>
      <c r="F9" s="8" t="s">
        <v>91</v>
      </c>
    </row>
    <row r="10" spans="1:6" x14ac:dyDescent="0.25">
      <c r="A10" t="s">
        <v>92</v>
      </c>
      <c r="B10" s="18">
        <v>2580000000</v>
      </c>
      <c r="C10" s="18">
        <v>2703000000</v>
      </c>
      <c r="D10" s="18">
        <v>2489000000</v>
      </c>
      <c r="E10" s="18">
        <v>1307000000</v>
      </c>
      <c r="F10" s="8" t="s">
        <v>93</v>
      </c>
    </row>
    <row r="11" spans="1:6" x14ac:dyDescent="0.25">
      <c r="A11" t="s">
        <v>94</v>
      </c>
      <c r="B11" s="18">
        <v>4530000000</v>
      </c>
      <c r="C11" s="18">
        <v>3169000000</v>
      </c>
      <c r="D11" s="18">
        <v>2742000000</v>
      </c>
      <c r="E11" s="18">
        <v>3315000000</v>
      </c>
      <c r="F11" s="8" t="s">
        <v>95</v>
      </c>
    </row>
    <row r="12" spans="1:6" x14ac:dyDescent="0.25">
      <c r="A12" t="s">
        <v>32</v>
      </c>
      <c r="B12" s="34">
        <v>681400000</v>
      </c>
      <c r="C12" s="34">
        <v>696000000</v>
      </c>
      <c r="D12" s="34">
        <v>711900000</v>
      </c>
      <c r="E12" s="34">
        <v>724500000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2026-09-19T01:05:22Z</dcterms:modified>
</cp:coreProperties>
</file>