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<sst xmlns="http://schemas.openxmlformats.org/spreadsheetml/2006/main" count="113" uniqueCount="101">
  <si>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DoorDash, Inc. (DASH)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</si>
  <si>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</si>
  <si>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</si>
  <si>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</si>
  <si>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</si>
  <si>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</si>
  <si>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</si>
  <si>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</si>
  <si>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</si>
  <si>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</si>
  <si>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</si>
  <si>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</si>
  <si>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</si>
  <si>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</si>
  <si>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</si>
  <si>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</si>
  <si>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</si>
  <si>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</si>
  <si>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</si>
  <si>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</si>
  <si>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</si>
  <si>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</si>
  <si>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</si>
  <si>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</si>
  <si>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</si>
  <si>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</si>
  <si>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</si>
  <si>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</si>
  <si>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</si>
  <si>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</si>
  <si>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</si>
  <si>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</si>
  <si>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</si>
  <si>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</si>
  <si>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</si>
  <si>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</si>
  <si>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</si>
  <si>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</si>
  <si>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</si>
  <si>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</si>
  <si>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</si>
  <si>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</si>
  <si>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</si>
  <si>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</si>
  <si>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</si>
  <si>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</si>
  <si>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</si>
  <si>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</si>
  <si>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</si>
  <si>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</si>
  <si>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</si>
  <si>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</si>
  <si>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</si>
  <si>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</si>
  <si>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</si>
  <si>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</si>
  <si>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</si>
  <si>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</si>
  <si>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</si>
  <si>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</si>
  <si>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</si>
  <si>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</si>
  <si>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</si>
  <si>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</si>
  <si>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</si>
  <si>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</si>
  <si>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</si>
  <si>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</si>
  <si>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</si>
  <si>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</si>
  <si>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</si>
  <si>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</si>
  <si>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</si>
  <si>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</si>
  <si>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</si>
  <si>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</si>
  <si>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</si>
  <si>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</si>
  <si>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</si>
  <si>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</si>
  <si>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</si>
  <si>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</si>
  <si>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</si>
  <si>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</si>
  <si>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</si>
  <si>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</si>
  <si>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</si>
  <si>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</si>
  <si>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</si>
  <si>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</si>
  <si>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</si>
  <si>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</si>
  <si>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</si>
  <si>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</si>
  <si>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</si>
  <si>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</si>
  <si>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</si>
  <si>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</si>
  <si>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2.9% of the market price. A gap that size is a modelling failure rather than a view - most often an unusable beta, a currency or units mismatch, or a cashflow base that does not represent the business. Read the figures below as diagnostics, not as a call.</t>
  </si>
  <si>
    <t>Current EV/EBITDA of 55.3x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</si>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</sst>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0.2772574009717286</v>
      </c>
    </row>
    <row r="7" spans="1:2" x14ac:dyDescent="0.25">
      <c r="A7" t="s">
        <v>5</v>
      </c>
      <c r="B7" s="6">
        <v>-0.043569625139218394</v>
      </c>
    </row>
    <row r="8" spans="1:2" x14ac:dyDescent="0.25">
      <c r="A8" t="s">
        <v>6</v>
      </c>
      <c r="B8" s="6">
        <v>0.12872736954206604</v>
      </c>
    </row>
    <row r="9" spans="1:2" x14ac:dyDescent="0.25">
      <c r="A9" t="s">
        <v>7</v>
      </c>
      <c r="B9" s="6">
        <v>0.055444980059366517</v>
      </c>
    </row>
    <row r="10" spans="1:2" x14ac:dyDescent="0.25">
      <c r="A10" t="s">
        <v>8</v>
      </c>
      <c r="B10" s="6">
        <v>0.041241257807962735</v>
      </c>
    </row>
    <row r="11" spans="1:2" x14ac:dyDescent="0.25">
      <c r="A11" t="s">
        <v>9</v>
      </c>
      <c r="B11" s="6">
        <v>-0.12074748442740776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0.13125199952795863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1.5279600000000002</v>
      </c>
      <c r="C19" s="8" t="s">
        <v>19</v>
      </c>
    </row>
    <row r="20" spans="1:2" x14ac:dyDescent="0.25">
      <c r="A20" t="s">
        <v>20</v>
      </c>
      <c r="B20" s="10">
        <f>B17+B19*B18</f>
        <v>0.13401780000000002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83600506880</v>
      </c>
    </row>
    <row r="23" spans="1:2" x14ac:dyDescent="0.25">
      <c r="A23" t="s">
        <v>24</v>
      </c>
      <c r="B23" s="11">
        <v>3290000000</v>
      </c>
    </row>
    <row r="24" spans="1:2" x14ac:dyDescent="0.25">
      <c r="A24" t="s">
        <v>25</v>
      </c>
      <c r="B24" s="10">
        <f>B22/(B22+B23)</f>
        <v>0.9621362549473483</v>
      </c>
    </row>
    <row r="25" spans="1:2" x14ac:dyDescent="0.25">
      <c r="A25" t="s">
        <v>26</v>
      </c>
      <c r="B25" s="10">
        <f>1-B24</f>
        <v>0.037863745052651665</v>
      </c>
    </row>
    <row r="26" spans="1:2" x14ac:dyDescent="0.25">
      <c r="A26" t="s">
        <v>27</v>
      </c>
      <c r="B26" s="12">
        <f>B24*B20+B25*B21*(1-B8)</f>
        <v>0.13125199952795863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13717000000</v>
      </c>
      <c r="C29" s="8" t="s">
        <v>30</v>
      </c>
    </row>
    <row r="30" spans="1:2" x14ac:dyDescent="0.25">
      <c r="A30" t="s">
        <v>31</v>
      </c>
      <c r="B30" s="11">
        <v>-2216000000</v>
      </c>
    </row>
    <row r="31" spans="1:2" x14ac:dyDescent="0.25">
      <c r="A31" t="s">
        <v>32</v>
      </c>
      <c r="B31" s="13">
        <v>439686000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0.2772574009717286</v>
      </c>
      <c r="C5" s="10">
        <f>Assumptions!B6</f>
        <v>0.2772574009717286</v>
      </c>
      <c r="D5" s="10">
        <f>Assumptions!B6</f>
        <v>0.2772574009717286</v>
      </c>
      <c r="E5" s="10">
        <f>Assumptions!B6</f>
        <v>0.2772574009717286</v>
      </c>
      <c r="F5" s="10">
        <f>Assumptions!B6</f>
        <v>0.2772574009717286</v>
      </c>
    </row>
    <row r="6" spans="1:6" x14ac:dyDescent="0.25">
      <c r="A6" t="s">
        <v>43</v>
      </c>
      <c r="B6" s="18">
        <f>Assumptions!B29*(1+B5)</f>
        <v>17520139769.1292</v>
      </c>
      <c r="C6" s="18">
        <f>B6*(1+C5)</f>
        <v>22377728186.179382</v>
      </c>
      <c r="D6" s="18">
        <f>C6*(1+D5)</f>
        <v>28582118942.73127</v>
      </c>
      <c r="E6" s="18">
        <f>D6*(1+E5)</f>
        <v>36506722955.057755</v>
      </c>
      <c r="F6" s="18">
        <f>E6*(1+F5)</f>
        <v>46628482079.572014</v>
      </c>
    </row>
    <row r="7" spans="1:6" x14ac:dyDescent="0.25">
      <c r="A7" t="s">
        <v>5</v>
      </c>
      <c r="B7" s="10">
        <f>Assumptions!B7</f>
        <v>-0.043569625139218394</v>
      </c>
      <c r="C7" s="10">
        <f>Assumptions!B7</f>
        <v>-0.043569625139218394</v>
      </c>
      <c r="D7" s="10">
        <f>Assumptions!B7</f>
        <v>-0.043569625139218394</v>
      </c>
      <c r="E7" s="10">
        <f>Assumptions!B7</f>
        <v>-0.043569625139218394</v>
      </c>
      <c r="F7" s="10">
        <f>Assumptions!B7</f>
        <v>-0.043569625139218394</v>
      </c>
    </row>
    <row r="8" spans="1:6" x14ac:dyDescent="0.25">
      <c r="A8" t="s">
        <v>44</v>
      </c>
      <c r="B8" s="18">
        <f>B6*B7</f>
        <v>-763345922.1276716</v>
      </c>
      <c r="C8" s="18">
        <f>C6*C7</f>
        <v>-974989228.5391573</v>
      </c>
      <c r="D8" s="18">
        <f>D6*D7</f>
        <v>-1245312208.0193546</v>
      </c>
      <c r="E8" s="18">
        <f>E6*E7</f>
        <v>-1590584234.2131655</v>
      </c>
      <c r="F8" s="18">
        <f>F6*F7</f>
        <v>-2031585485.0177152</v>
      </c>
    </row>
    <row r="9" spans="1:6" x14ac:dyDescent="0.25">
      <c r="A9" t="s">
        <v>45</v>
      </c>
      <c r="B9" s="18">
        <f>B8*(1-Assumptions!B8)</f>
        <v>-665082409.5215136</v>
      </c>
      <c r="C9" s="18">
        <f>C8*(1-Assumptions!B8)</f>
        <v>-849481429.8174633</v>
      </c>
      <c r="D9" s="18">
        <f>D8*(1-Assumptions!B8)</f>
        <v>-1085006443.222401</v>
      </c>
      <c r="E9" s="18">
        <f>E8*(1-Assumptions!B8)</f>
        <v>-1385832509.707823</v>
      </c>
      <c r="F9" s="18">
        <f>F8*(1-Assumptions!B8)</f>
        <v>-1770064829.5315423</v>
      </c>
    </row>
    <row r="10" spans="1:6" x14ac:dyDescent="0.25">
      <c r="A10" t="s">
        <v>46</v>
      </c>
      <c r="B10" s="18">
        <f>B6*Assumptions!B9</f>
        <v>971403800.1366827</v>
      </c>
      <c r="C10" s="18">
        <f>C6*Assumptions!B9</f>
        <v>1240732693.05664</v>
      </c>
      <c r="D10" s="18">
        <f>D6*Assumptions!B9</f>
        <v>1584735014.8341773</v>
      </c>
      <c r="E10" s="18">
        <f>E6*Assumptions!B9</f>
        <v>2024114526.275995</v>
      </c>
      <c r="F10" s="18">
        <f>F6*Assumptions!B9</f>
        <v>2585315259.1003995</v>
      </c>
    </row>
    <row r="11" spans="1:6" x14ac:dyDescent="0.25">
      <c r="A11" t="s">
        <v>47</v>
      </c>
      <c r="B11" s="18">
        <f>-B6*Assumptions!B10</f>
        <v>-722552601.0501981</v>
      </c>
      <c r="C11" s="18">
        <f>-C6*Assumptions!B10</f>
        <v>-922885657.2827382</v>
      </c>
      <c r="D11" s="18">
        <f>-D6*Assumptions!B10</f>
        <v>-1178762536.0150356</v>
      </c>
      <c r="E11" s="18">
        <f>-E6*Assumptions!B10</f>
        <v>-1505583173.113408</v>
      </c>
      <c r="F11" s="18">
        <f>-F6*Assumptions!B10</f>
        <v>-1923017250.6375997</v>
      </c>
    </row>
    <row r="12" spans="1:6" x14ac:dyDescent="0.25">
      <c r="A12" t="s">
        <v>48</v>
      </c>
      <c r="B12" s="18">
        <f>-(B6-Assumptions!B29)*Assumptions!B11</f>
        <v>459219560.04818326</v>
      </c>
      <c r="C12" s="18">
        <f>-(C6-B6)*Assumptions!B11</f>
        <v>586541581.7425232</v>
      </c>
      <c r="D12" s="18">
        <f>-(D6-C6)*Assumptions!B11</f>
        <v>749164576.2583017</v>
      </c>
      <c r="E12" s="18">
        <f>-(E6-D6)*Assumptions!B11</f>
        <v>956875999.5717653</v>
      </c>
      <c r="F12" s="18">
        <f>-(F6-E6)*Assumptions!B11</f>
        <v>1222176952.265258</v>
      </c>
    </row>
    <row r="13" spans="1:6" x14ac:dyDescent="0.25">
      <c r="A13" s="19" t="s">
        <v>49</v>
      </c>
      <c r="B13" s="20">
        <f>B9+B10+B11+B12</f>
        <v>42988349.61315435</v>
      </c>
      <c r="C13" s="20">
        <f>C9+C10+C11+C12</f>
        <v>54907187.698961616</v>
      </c>
      <c r="D13" s="20">
        <f>D9+D10+D11+D12</f>
        <v>70130611.85504246</v>
      </c>
      <c r="E13" s="20">
        <f>E9+E10+E11+E12</f>
        <v>89574843.0265292</v>
      </c>
      <c r="F13" s="20">
        <f>F9+F10+F11+F12</f>
        <v>114410131.19651556</v>
      </c>
    </row>
    <row r="14" spans="1:6" x14ac:dyDescent="0.25">
      <c r="A14" t="s">
        <v>50</v>
      </c>
      <c r="B14" s="21">
        <f>1/(1+Assumptions!$B$26)^(1-0.5*Assumptions!$B$32)</f>
        <v>0.9402001585249024</v>
      </c>
      <c r="C14" s="21">
        <f>1/(1+Assumptions!$B$26)^(2-0.5*Assumptions!$B$32)</f>
        <v>0.8311146932047173</v>
      </c>
      <c r="D14" s="21">
        <f>1/(1+Assumptions!$B$26)^(3-0.5*Assumptions!$B$32)</f>
        <v>0.7346857230321091</v>
      </c>
      <c r="E14" s="21">
        <f>1/(1+Assumptions!$B$26)^(4-0.5*Assumptions!$B$32)</f>
        <v>0.6494447950931127</v>
      </c>
      <c r="F14" s="21">
        <f>1/(1+Assumptions!$B$26)^(5-0.5*Assumptions!$B$32)</f>
        <v>0.5740938317581836</v>
      </c>
    </row>
    <row r="15" spans="1:6" x14ac:dyDescent="0.25">
      <c r="A15" s="19" t="s">
        <v>51</v>
      </c>
      <c r="B15" s="20">
        <f>B13*B14</f>
        <v>40417653.121011645</v>
      </c>
      <c r="C15" s="20">
        <f>C13*C14</f>
        <v>45634170.45915631</v>
      </c>
      <c r="D15" s="20">
        <f>D13*D14</f>
        <v>51523959.277406074</v>
      </c>
      <c r="E15" s="20">
        <f>E13*E14</f>
        <v>58173915.57486199</v>
      </c>
      <c r="F15" s="20">
        <f>F13*F14</f>
        <v>65682150.61056412</v>
      </c>
    </row>
    <row r="17" spans="1:2" x14ac:dyDescent="0.25">
      <c r="A17" s="22" t="s">
        <v>52</v>
      </c>
      <c r="B17" s="23">
        <f>SUM(B15:F15)</f>
        <v>261431849.0430001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114410131.19651556</v>
      </c>
    </row>
    <row r="5" spans="1:2" x14ac:dyDescent="0.25">
      <c r="A5" t="s">
        <v>56</v>
      </c>
      <c r="B5" s="18">
        <f>IF(Assumptions!$B$33=0,B4,B4-Forecast!F11-Forecast!F10-Forecast!F12)</f>
        <v>-74041741.86685935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0.19047328871111505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261431849.0430001</v>
      </c>
    </row>
    <row r="12" spans="1:2" x14ac:dyDescent="0.25">
      <c r="A12" t="s">
        <v>63</v>
      </c>
      <c r="B12" s="18">
        <f>-Assumptions!B30</f>
        <v>2216000000</v>
      </c>
    </row>
    <row r="13" spans="1:2" x14ac:dyDescent="0.25">
      <c r="A13" t="s">
        <v>64</v>
      </c>
      <c r="B13" s="18">
        <f>B11+B12</f>
        <v>2477431849.043</v>
      </c>
    </row>
    <row r="14" spans="1:2" x14ac:dyDescent="0.25">
      <c r="A14" s="19" t="s">
        <v>65</v>
      </c>
      <c r="B14" s="24">
        <f>B13/Assumptions!B31</f>
        <v>5.634547947951493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553729774.0826843</v>
      </c>
    </row>
    <row r="18" spans="1:2" x14ac:dyDescent="0.25">
      <c r="A18" t="s">
        <v>60</v>
      </c>
      <c r="B18" s="18">
        <f>B17*Assumptions!B13</f>
        <v>11074595481.653687</v>
      </c>
    </row>
    <row r="19" spans="1:2" x14ac:dyDescent="0.25">
      <c r="A19" t="s">
        <v>61</v>
      </c>
      <c r="B19" s="18">
        <f>B18/(1+Assumptions!B26)^(5-0.5*Assumptions!B32)</f>
        <v>6357856955.234432</v>
      </c>
    </row>
    <row r="20" spans="1:2" x14ac:dyDescent="0.25">
      <c r="A20" t="s">
        <v>62</v>
      </c>
      <c r="B20" s="18">
        <f>Forecast!B17+B19</f>
        <v>6619288804.277432</v>
      </c>
    </row>
    <row r="21" spans="1:2" x14ac:dyDescent="0.25">
      <c r="A21" t="s">
        <v>63</v>
      </c>
      <c r="B21" s="18">
        <f>-Assumptions!B30</f>
        <v>2215999999.999999</v>
      </c>
    </row>
    <row r="22" spans="1:2" x14ac:dyDescent="0.25">
      <c r="A22" t="s">
        <v>64</v>
      </c>
      <c r="B22" s="18">
        <f>B20+B21</f>
        <v>8835288804.277431</v>
      </c>
    </row>
    <row r="23" spans="1:2" x14ac:dyDescent="0.25">
      <c r="A23" s="19" t="s">
        <v>65</v>
      </c>
      <c r="B23" s="25">
        <f>B22/Assumptions!B31</f>
        <v>20.094542023802056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192.94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5.634547947951493</v>
      </c>
    </row>
    <row r="29" spans="1:2" x14ac:dyDescent="0.25">
      <c r="A29" s="19" t="s">
        <v>73</v>
      </c>
      <c r="B29" s="12">
        <f>B28/B26-1</f>
        <v>-0.9707963721988624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0.111252</v>
      </c>
      <c r="B5" s="31">
        <v>5.66453886301811</v>
      </c>
      <c r="C5" s="31">
        <v>5.66453886301811</v>
      </c>
      <c r="D5" s="31">
        <v>5.66453886301811</v>
      </c>
      <c r="E5" s="31">
        <v>5.66453886301811</v>
      </c>
      <c r="F5" s="31">
        <v>5.66453886301811</v>
      </c>
    </row>
    <row r="6" spans="1:6" x14ac:dyDescent="0.25">
      <c r="A6" s="30">
        <v>0.121252</v>
      </c>
      <c r="B6" s="31">
        <v>5.649244662671675</v>
      </c>
      <c r="C6" s="31">
        <v>5.649244662671675</v>
      </c>
      <c r="D6" s="31">
        <v>5.649244662671675</v>
      </c>
      <c r="E6" s="31">
        <v>5.649244662671675</v>
      </c>
      <c r="F6" s="31">
        <v>5.649244662671675</v>
      </c>
    </row>
    <row r="7" spans="1:6" x14ac:dyDescent="0.25">
      <c r="A7" s="30">
        <v>0.131252</v>
      </c>
      <c r="B7" s="31">
        <v>5.634547947271375</v>
      </c>
      <c r="C7" s="31">
        <v>5.634547947271375</v>
      </c>
      <c r="D7" s="32">
        <v>5.634547947271375</v>
      </c>
      <c r="E7" s="31">
        <v>5.634547947271375</v>
      </c>
      <c r="F7" s="31">
        <v>5.634547947271375</v>
      </c>
    </row>
    <row r="8" spans="1:6" x14ac:dyDescent="0.25">
      <c r="A8" s="30">
        <v>0.141252</v>
      </c>
      <c r="B8" s="31">
        <v>5.620419044971543</v>
      </c>
      <c r="C8" s="31">
        <v>5.620419044971543</v>
      </c>
      <c r="D8" s="31">
        <v>5.620419044971543</v>
      </c>
      <c r="E8" s="31">
        <v>5.620419044971543</v>
      </c>
      <c r="F8" s="31">
        <v>5.620419044971543</v>
      </c>
    </row>
    <row r="9" spans="1:6" x14ac:dyDescent="0.25">
      <c r="A9" s="30">
        <v>0.151252</v>
      </c>
      <c r="B9" s="31">
        <v>5.606830037107736</v>
      </c>
      <c r="C9" s="31">
        <v>5.606830037107736</v>
      </c>
      <c r="D9" s="31">
        <v>5.606830037107736</v>
      </c>
      <c r="E9" s="31">
        <v>5.606830037107736</v>
      </c>
      <c r="F9" s="31">
        <v>5.606830037107736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13717000000</v>
      </c>
      <c r="C5" s="18">
        <v>10722000000</v>
      </c>
      <c r="D5" s="18">
        <v>8635000000</v>
      </c>
      <c r="E5" s="18">
        <v>6583000000</v>
      </c>
      <c r="F5" s="8" t="s">
        <v>84</v>
      </c>
    </row>
    <row r="6" spans="1:6" x14ac:dyDescent="0.25">
      <c r="A6" t="s">
        <v>44</v>
      </c>
      <c r="B6" s="18">
        <v>725000000</v>
      </c>
      <c r="C6" s="18">
        <v>-38000000</v>
      </c>
      <c r="D6" s="18">
        <v>-577000000</v>
      </c>
      <c r="E6" s="18">
        <v>-1032000000</v>
      </c>
      <c r="F6" s="8" t="s">
        <v>85</v>
      </c>
    </row>
    <row r="7" spans="1:6" x14ac:dyDescent="0.25">
      <c r="A7" t="s">
        <v>86</v>
      </c>
      <c r="B7" s="18">
        <v>747000000</v>
      </c>
      <c r="C7" s="18">
        <v>561000000</v>
      </c>
      <c r="D7" s="18">
        <v>509000000</v>
      </c>
      <c r="E7" s="18">
        <v>369000000</v>
      </c>
      <c r="F7" s="8" t="s">
        <v>87</v>
      </c>
    </row>
    <row r="8" spans="1:6" x14ac:dyDescent="0.25">
      <c r="A8" t="s">
        <v>88</v>
      </c>
      <c r="B8" s="18">
        <v>605000000</v>
      </c>
      <c r="C8" s="18">
        <v>330000000</v>
      </c>
      <c r="D8" s="18">
        <v>324000000</v>
      </c>
      <c r="E8" s="18">
        <v>346000000</v>
      </c>
      <c r="F8" s="8" t="s">
        <v>89</v>
      </c>
    </row>
    <row r="9" spans="1:6" x14ac:dyDescent="0.25">
      <c r="A9" t="s">
        <v>90</v>
      </c>
      <c r="B9" s="18">
        <v>400000000</v>
      </c>
      <c r="C9" s="18">
        <v>-252000000</v>
      </c>
      <c r="D9" s="18">
        <v>-530000000</v>
      </c>
      <c r="E9" s="18">
        <v>-148000000</v>
      </c>
      <c r="F9" s="8" t="s">
        <v>91</v>
      </c>
    </row>
    <row r="10" spans="1:6" x14ac:dyDescent="0.25">
      <c r="A10" t="s">
        <v>92</v>
      </c>
      <c r="B10" s="18">
        <v>3290000000</v>
      </c>
      <c r="C10" s="18">
        <v>536000000</v>
      </c>
      <c r="D10" s="18">
        <v>522000000</v>
      </c>
      <c r="E10" s="18">
        <v>511000000</v>
      </c>
      <c r="F10" s="8" t="s">
        <v>93</v>
      </c>
    </row>
    <row r="11" spans="1:6" x14ac:dyDescent="0.25">
      <c r="A11" t="s">
        <v>94</v>
      </c>
      <c r="B11" s="18">
        <v>5506000000</v>
      </c>
      <c r="C11" s="18">
        <v>5341000000</v>
      </c>
      <c r="D11" s="18">
        <v>4078000000</v>
      </c>
      <c r="E11" s="18">
        <v>3521000000</v>
      </c>
      <c r="F11" s="8" t="s">
        <v>95</v>
      </c>
    </row>
    <row r="12" spans="1:6" x14ac:dyDescent="0.25">
      <c r="A12" t="s">
        <v>32</v>
      </c>
      <c r="B12" s="34">
        <v>439686000</v>
      </c>
      <c r="C12" s="34">
        <v>411551000</v>
      </c>
      <c r="D12" s="34">
        <v>392948000</v>
      </c>
      <c r="E12" s="34">
        <v>371413000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2026-09-19T00:06:12Z</dcterms:modified>
</cp:coreProperties>
</file>