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<sst xmlns="http://schemas.openxmlformats.org/spreadsheetml/2006/main" count="112" uniqueCount="100">
  <si>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Dollar Tree, Inc. (DLTR)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</si>
  <si>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</si>
  <si>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</si>
  <si>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</si>
  <si>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</si>
  <si>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</si>
  <si>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</si>
  <si>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</si>
  <si>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</si>
  <si>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</si>
  <si>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</si>
  <si>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</si>
  <si>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</si>
  <si>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</si>
  <si>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</si>
  <si>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</si>
  <si>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</si>
  <si>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</si>
  <si>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</si>
  <si>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</si>
  <si>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</si>
  <si>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</si>
  <si>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</si>
  <si>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</si>
  <si>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</si>
  <si>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</si>
  <si>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</si>
  <si>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</si>
  <si>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</si>
  <si>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</si>
  <si>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2026-01-31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</si>
  <si>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</si>
  <si>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</si>
  <si>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</si>
  <si>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</si>
  <si>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</si>
  <si>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</si>
  <si>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</si>
  <si>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</si>
  <si>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</si>
  <si>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</si>
  <si>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</si>
  <si>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</si>
  <si>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</si>
  <si>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</si>
  <si>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</si>
  <si>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</si>
  <si>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</si>
  <si>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</si>
  <si>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</si>
  <si>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</si>
  <si>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</si>
  <si>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</si>
  <si>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</si>
  <si>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</si>
  <si>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</si>
  <si>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</si>
  <si>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</si>
  <si>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</si>
  <si>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</si>
  <si>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</si>
  <si>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</si>
  <si>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</si>
  <si>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</si>
  <si>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</si>
  <si>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</si>
  <si>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</si>
  <si>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</si>
  <si>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</si>
  <si>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</si>
  <si>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</si>
  <si>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</si>
  <si>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</si>
  <si>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</si>
  <si>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</si>
  <si>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</si>
  <si>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</si>
  <si>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</si>
  <si>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</si>
  <si>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2026-01-31</t>
  </si>
  <si>
    <t>2025-01-31</t>
  </si>
  <si>
    <t>2024-01-31</t>
  </si>
  <si>
    <t>2023-01-31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</si>
  <si>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</si>
  <si>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</si>
  <si>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</si>
  <si>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</si>
  <si>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</si>
  <si>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</si>
  <si>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</si>
  <si>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</si>
  <si>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</si>
  <si>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</si>
  <si>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</si>
  <si>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</si>
  <si>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</si>
  <si>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</si>
  <si>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</si>
  <si>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Capital expenditure runs at 6.1% of revenue against depreciation of 2.8%. A perpetuity has to be a steady state, so the terminal year uses maintenance capex at depreciation and then charges the reinvestment terminal growth requires (g/ROIC of NOPAT). The bridge is shown under Terminal Value.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</si>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</sst>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0.0799582484358976</v>
      </c>
    </row>
    <row r="7" spans="1:2" x14ac:dyDescent="0.25">
      <c r="A7" t="s">
        <v>5</v>
      </c>
      <c r="B7" s="6">
        <v>0.10257243677284439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0.02773255977180271</v>
      </c>
    </row>
    <row r="10" spans="1:2" x14ac:dyDescent="0.25">
      <c r="A10" t="s">
        <v>8</v>
      </c>
      <c r="B10" s="6">
        <v>0.061341788811230855</v>
      </c>
    </row>
    <row r="11" spans="1:2" x14ac:dyDescent="0.25">
      <c r="A11" t="s">
        <v>9</v>
      </c>
      <c r="B11" s="6">
        <v>-0.42610981308411217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11.882882697722927</v>
      </c>
    </row>
    <row r="14" spans="1:3" x14ac:dyDescent="0.25">
      <c r="A14" t="s">
        <v>12</v>
      </c>
      <c r="B14" s="6">
        <v>0.1460679371739271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0.77354</v>
      </c>
      <c r="C19" s="8" t="s">
        <v>19</v>
      </c>
    </row>
    <row r="20" spans="1:2" x14ac:dyDescent="0.25">
      <c r="A20" t="s">
        <v>20</v>
      </c>
      <c r="B20" s="10">
        <f>B17+B19*B18</f>
        <v>0.0925247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21007089664</v>
      </c>
    </row>
    <row r="23" spans="1:2" x14ac:dyDescent="0.25">
      <c r="A23" t="s">
        <v>24</v>
      </c>
      <c r="B23" s="11">
        <v>7055600000</v>
      </c>
    </row>
    <row r="24" spans="1:2" x14ac:dyDescent="0.25">
      <c r="A24" t="s">
        <v>25</v>
      </c>
      <c r="B24" s="10">
        <f>B22/(B22+B23)</f>
        <v>0.7485772003867748</v>
      </c>
    </row>
    <row r="25" spans="1:2" x14ac:dyDescent="0.25">
      <c r="A25" t="s">
        <v>26</v>
      </c>
      <c r="B25" s="10">
        <f>1-B24</f>
        <v>0.2514227996132252</v>
      </c>
    </row>
    <row r="26" spans="1:2" x14ac:dyDescent="0.25">
      <c r="A26" t="s">
        <v>27</v>
      </c>
      <c r="B26" s="12">
        <f>B24*B20+B25*B21*(1-B8)</f>
        <v>0.07918910899711473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19411800000</v>
      </c>
      <c r="C29" s="8" t="s">
        <v>30</v>
      </c>
    </row>
    <row r="30" spans="1:2" x14ac:dyDescent="0.25">
      <c r="A30" t="s">
        <v>31</v>
      </c>
      <c r="B30" s="11">
        <v>6337800000</v>
      </c>
    </row>
    <row r="31" spans="1:2" x14ac:dyDescent="0.25">
      <c r="A31" t="s">
        <v>32</v>
      </c>
      <c r="B31" s="13">
        <v>206300000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0.0799582484358976</v>
      </c>
      <c r="C5" s="10">
        <f>Assumptions!B6</f>
        <v>0.0799582484358976</v>
      </c>
      <c r="D5" s="10">
        <f>Assumptions!B6</f>
        <v>0.0799582484358976</v>
      </c>
      <c r="E5" s="10">
        <f>Assumptions!B6</f>
        <v>0.0799582484358976</v>
      </c>
      <c r="F5" s="10">
        <f>Assumptions!B6</f>
        <v>0.0799582484358976</v>
      </c>
    </row>
    <row r="6" spans="1:6" x14ac:dyDescent="0.25">
      <c r="A6" t="s">
        <v>43</v>
      </c>
      <c r="B6" s="18">
        <f>Assumptions!B29*(1+B5)</f>
        <v>20963933526.987957</v>
      </c>
      <c r="C6" s="18">
        <f>B6*(1+C5)</f>
        <v>22640172932.132504</v>
      </c>
      <c r="D6" s="18">
        <f>C6*(1+D5)</f>
        <v>24450441504.07164</v>
      </c>
      <c r="E6" s="18">
        <f>D6*(1+E5)</f>
        <v>26405455980.22158</v>
      </c>
      <c r="F6" s="18">
        <f>E6*(1+F5)</f>
        <v>28516789989.551296</v>
      </c>
    </row>
    <row r="7" spans="1:6" x14ac:dyDescent="0.25">
      <c r="A7" t="s">
        <v>5</v>
      </c>
      <c r="B7" s="10">
        <f>Assumptions!B7</f>
        <v>0.10257243677284439</v>
      </c>
      <c r="C7" s="10">
        <f>Assumptions!B7</f>
        <v>0.10257243677284439</v>
      </c>
      <c r="D7" s="10">
        <f>Assumptions!B7</f>
        <v>0.10257243677284439</v>
      </c>
      <c r="E7" s="10">
        <f>Assumptions!B7</f>
        <v>0.10257243677284439</v>
      </c>
      <c r="F7" s="10">
        <f>Assumptions!B7</f>
        <v>0.10257243677284439</v>
      </c>
    </row>
    <row r="8" spans="1:6" x14ac:dyDescent="0.25">
      <c r="A8" t="s">
        <v>44</v>
      </c>
      <c r="B8" s="18">
        <f>B6*B7</f>
        <v>2150321746.2070847</v>
      </c>
      <c r="C8" s="18">
        <f>C6*C7</f>
        <v>2322257706.6074243</v>
      </c>
      <c r="D8" s="18">
        <f>D6*D7</f>
        <v>2507941365.2445188</v>
      </c>
      <c r="E8" s="18">
        <f>E6*E7</f>
        <v>2708471963.9894037</v>
      </c>
      <c r="F8" s="18">
        <f>F6*F7</f>
        <v>2925036638.1677322</v>
      </c>
    </row>
    <row r="9" spans="1:6" x14ac:dyDescent="0.25">
      <c r="A9" t="s">
        <v>45</v>
      </c>
      <c r="B9" s="18">
        <f>B8*(1-Assumptions!B8)</f>
        <v>1698754179.503597</v>
      </c>
      <c r="C9" s="18">
        <f>C8*(1-Assumptions!B8)</f>
        <v>1834583588.2198653</v>
      </c>
      <c r="D9" s="18">
        <f>D8*(1-Assumptions!B8)</f>
        <v>1981273678.54317</v>
      </c>
      <c r="E9" s="18">
        <f>E8*(1-Assumptions!B8)</f>
        <v>2139692851.551629</v>
      </c>
      <c r="F9" s="18">
        <f>F8*(1-Assumptions!B8)</f>
        <v>2310778944.1525087</v>
      </c>
    </row>
    <row r="10" spans="1:6" x14ac:dyDescent="0.25">
      <c r="A10" t="s">
        <v>46</v>
      </c>
      <c r="B10" s="18">
        <f>B6*Assumptions!B9</f>
        <v>581383539.5892923</v>
      </c>
      <c r="C10" s="18">
        <f>C6*Assumptions!B9</f>
        <v>627869949.0843145</v>
      </c>
      <c r="D10" s="18">
        <f>D6*Assumptions!B9</f>
        <v>678073330.4586325</v>
      </c>
      <c r="E10" s="18">
        <f>E6*Assumptions!B9</f>
        <v>732290886.2732003</v>
      </c>
      <c r="F10" s="18">
        <f>F6*Assumptions!B9</f>
        <v>790843582.8851764</v>
      </c>
    </row>
    <row r="11" spans="1:6" x14ac:dyDescent="0.25">
      <c r="A11" t="s">
        <v>47</v>
      </c>
      <c r="B11" s="18">
        <f>-B6*Assumptions!B10</f>
        <v>-1285965183.0651772</v>
      </c>
      <c r="C11" s="18">
        <f>-C6*Assumptions!B10</f>
        <v>-1388788706.6526172</v>
      </c>
      <c r="D11" s="18">
        <f>-D6*Assumptions!B10</f>
        <v>-1499833819.0841162</v>
      </c>
      <c r="E11" s="18">
        <f>-E6*Assumptions!B10</f>
        <v>-1619757904.203005</v>
      </c>
      <c r="F11" s="18">
        <f>-F6*Assumptions!B10</f>
        <v>-1749270909.1132777</v>
      </c>
    </row>
    <row r="12" spans="1:6" x14ac:dyDescent="0.25">
      <c r="A12" t="s">
        <v>48</v>
      </c>
      <c r="B12" s="18">
        <f>-(B6-Assumptions!B29)*Assumptions!B11</f>
        <v>661379327.0664221</v>
      </c>
      <c r="C12" s="18">
        <f>-(C6-B6)*Assumptions!B11</f>
        <v>714262059.6103661</v>
      </c>
      <c r="D12" s="18">
        <f>-(D6-C6)*Assumptions!B11</f>
        <v>771373202.8210281</v>
      </c>
      <c r="E12" s="18">
        <f>-(E6-D6)*Assumptions!B11</f>
        <v>833050853.0089846</v>
      </c>
      <c r="F12" s="18">
        <f>-(F6-E6)*Assumptions!B11</f>
        <v>899660140.0736144</v>
      </c>
    </row>
    <row r="13" spans="1:6" x14ac:dyDescent="0.25">
      <c r="A13" s="19" t="s">
        <v>49</v>
      </c>
      <c r="B13" s="20">
        <f>B9+B10+B11+B12</f>
        <v>1655551863.0941343</v>
      </c>
      <c r="C13" s="20">
        <f>C9+C10+C11+C12</f>
        <v>1787926890.2619286</v>
      </c>
      <c r="D13" s="20">
        <f>D9+D10+D11+D12</f>
        <v>1930886392.7387142</v>
      </c>
      <c r="E13" s="20">
        <f>E9+E10+E11+E12</f>
        <v>2085276686.6308086</v>
      </c>
      <c r="F13" s="20">
        <f>F9+F10+F11+F12</f>
        <v>2252011757.998022</v>
      </c>
    </row>
    <row r="14" spans="1:6" x14ac:dyDescent="0.25">
      <c r="A14" t="s">
        <v>50</v>
      </c>
      <c r="B14" s="21">
        <f>1/(1+Assumptions!$B$26)^(1-0.5*Assumptions!$B$32)</f>
        <v>0.9626118930460724</v>
      </c>
      <c r="C14" s="21">
        <f>1/(1+Assumptions!$B$26)^(2-0.5*Assumptions!$B$32)</f>
        <v>0.8919770270296955</v>
      </c>
      <c r="D14" s="21">
        <f>1/(1+Assumptions!$B$26)^(3-0.5*Assumptions!$B$32)</f>
        <v>0.8265252304654979</v>
      </c>
      <c r="E14" s="21">
        <f>1/(1+Assumptions!$B$26)^(4-0.5*Assumptions!$B$32)</f>
        <v>0.7658761783035261</v>
      </c>
      <c r="F14" s="21">
        <f>1/(1+Assumptions!$B$26)^(5-0.5*Assumptions!$B$32)</f>
        <v>0.7096774531159336</v>
      </c>
    </row>
    <row r="15" spans="1:6" x14ac:dyDescent="0.25">
      <c r="A15" s="19" t="s">
        <v>51</v>
      </c>
      <c r="B15" s="20">
        <f>B13*B14</f>
        <v>1593653912.9689968</v>
      </c>
      <c r="C15" s="20">
        <f>C13*C14</f>
        <v>1594789712.1222837</v>
      </c>
      <c r="D15" s="20">
        <f>D13*D14</f>
        <v>1595926320.7610595</v>
      </c>
      <c r="E15" s="20">
        <f>E13*E14</f>
        <v>1597063739.462243</v>
      </c>
      <c r="F15" s="20">
        <f>F13*F14</f>
        <v>1598201968.8031723</v>
      </c>
    </row>
    <row r="17" spans="1:2" x14ac:dyDescent="0.25">
      <c r="A17" s="22" t="s">
        <v>52</v>
      </c>
      <c r="B17" s="23">
        <f>SUM(B15:F15)</f>
        <v>7979635654.117755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2252011757.998022</v>
      </c>
    </row>
    <row r="5" spans="1:2" x14ac:dyDescent="0.25">
      <c r="A5" t="s">
        <v>56</v>
      </c>
      <c r="B5" s="18">
        <f>IF(Assumptions!$B$33=0,B4,B4-Forecast!F11-Forecast!F10-Forecast!F12)</f>
        <v>2310778944.1525087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0.17115323515681483</v>
      </c>
    </row>
    <row r="7" spans="1:2" x14ac:dyDescent="0.25">
      <c r="A7" t="s">
        <v>58</v>
      </c>
      <c r="B7" s="18">
        <f>-MAX(Forecast!F9,0)*B6</f>
        <v>-395497292.0239506</v>
      </c>
    </row>
    <row r="8" spans="1:2" x14ac:dyDescent="0.25">
      <c r="A8" t="s">
        <v>59</v>
      </c>
      <c r="B8" s="18">
        <f>IF(OR(Assumptions!$B$33=0,Assumptions!B12&lt;=0),B5,MAX(B5+B7,0))</f>
        <v>1915281652.1285582</v>
      </c>
    </row>
    <row r="9" spans="1:2" x14ac:dyDescent="0.25">
      <c r="A9" t="s">
        <v>60</v>
      </c>
      <c r="B9" s="18">
        <f>B8*(1+Assumptions!B12)/(Assumptions!B26-Assumptions!B12)</f>
        <v>36228012044.565994</v>
      </c>
    </row>
    <row r="10" spans="1:2" x14ac:dyDescent="0.25">
      <c r="A10" t="s">
        <v>61</v>
      </c>
      <c r="B10" s="18">
        <f>B9/(1+Assumptions!B26)^(5-0.5*Assumptions!B32)</f>
        <v>25710203319.24096</v>
      </c>
    </row>
    <row r="11" spans="1:2" x14ac:dyDescent="0.25">
      <c r="A11" t="s">
        <v>62</v>
      </c>
      <c r="B11" s="18">
        <f>Forecast!B17+B10</f>
        <v>33689838973.358715</v>
      </c>
    </row>
    <row r="12" spans="1:2" x14ac:dyDescent="0.25">
      <c r="A12" t="s">
        <v>63</v>
      </c>
      <c r="B12" s="18">
        <f>-Assumptions!B30</f>
        <v>-6337800000</v>
      </c>
    </row>
    <row r="13" spans="1:2" x14ac:dyDescent="0.25">
      <c r="A13" t="s">
        <v>64</v>
      </c>
      <c r="B13" s="18">
        <f>B11+B12</f>
        <v>27352038973.358715</v>
      </c>
    </row>
    <row r="14" spans="1:2" x14ac:dyDescent="0.25">
      <c r="A14" s="19" t="s">
        <v>65</v>
      </c>
      <c r="B14" s="24">
        <f>B13/Assumptions!B31</f>
        <v>132.58380500900978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3715880221.052909</v>
      </c>
    </row>
    <row r="18" spans="1:2" x14ac:dyDescent="0.25">
      <c r="A18" t="s">
        <v>60</v>
      </c>
      <c r="B18" s="18">
        <f>B17*Assumptions!B13</f>
        <v>44155368785.560455</v>
      </c>
    </row>
    <row r="19" spans="1:2" x14ac:dyDescent="0.25">
      <c r="A19" t="s">
        <v>61</v>
      </c>
      <c r="B19" s="18">
        <f>B18/(1+Assumptions!B26)^(5-0.5*Assumptions!B32)</f>
        <v>31336069661.131336</v>
      </c>
    </row>
    <row r="20" spans="1:2" x14ac:dyDescent="0.25">
      <c r="A20" t="s">
        <v>62</v>
      </c>
      <c r="B20" s="18">
        <f>Forecast!B17+B19</f>
        <v>39315705315.24909</v>
      </c>
    </row>
    <row r="21" spans="1:2" x14ac:dyDescent="0.25">
      <c r="A21" t="s">
        <v>63</v>
      </c>
      <c r="B21" s="18">
        <f>-Assumptions!B30</f>
        <v>-6337800000</v>
      </c>
    </row>
    <row r="22" spans="1:2" x14ac:dyDescent="0.25">
      <c r="A22" t="s">
        <v>64</v>
      </c>
      <c r="B22" s="18">
        <f>B20+B21</f>
        <v>32977905315.249092</v>
      </c>
    </row>
    <row r="23" spans="1:2" x14ac:dyDescent="0.25">
      <c r="A23" s="19" t="s">
        <v>65</v>
      </c>
      <c r="B23" s="25">
        <f>B22/Assumptions!B31</f>
        <v>159.85412174139162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111.96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132.58380500900978</v>
      </c>
    </row>
    <row r="29" spans="1:2" x14ac:dyDescent="0.25">
      <c r="A29" s="19" t="s">
        <v>73</v>
      </c>
      <c r="B29" s="12">
        <f>B28/B26-1</f>
        <v>0.1842069043319916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0.059189</v>
      </c>
      <c r="B5" s="31">
        <v>188.05201397684476</v>
      </c>
      <c r="C5" s="31">
        <v>204.07709491509783</v>
      </c>
      <c r="D5" s="31">
        <v>224.70280166287336</v>
      </c>
      <c r="E5" s="31">
        <v>252.29336002930623</v>
      </c>
      <c r="F5" s="31">
        <v>291.16778999372013</v>
      </c>
    </row>
    <row r="6" spans="1:6" x14ac:dyDescent="0.25">
      <c r="A6" s="30">
        <v>0.069189</v>
      </c>
      <c r="B6" s="31">
        <v>148.19226651782205</v>
      </c>
      <c r="C6" s="31">
        <v>157.22608830912148</v>
      </c>
      <c r="D6" s="31">
        <v>168.24005814772445</v>
      </c>
      <c r="E6" s="31">
        <v>181.99209842791387</v>
      </c>
      <c r="F6" s="31">
        <v>199.6835036193671</v>
      </c>
    </row>
    <row r="7" spans="1:6" x14ac:dyDescent="0.25">
      <c r="A7" s="30">
        <v>0.079189</v>
      </c>
      <c r="B7" s="31">
        <v>120.74766016007146</v>
      </c>
      <c r="C7" s="31">
        <v>126.18893370278045</v>
      </c>
      <c r="D7" s="32">
        <v>132.58412209745103</v>
      </c>
      <c r="E7" s="31">
        <v>140.22411807984574</v>
      </c>
      <c r="F7" s="31">
        <v>149.5314728236926</v>
      </c>
    </row>
    <row r="8" spans="1:6" x14ac:dyDescent="0.25">
      <c r="A8" s="30">
        <v>0.089189</v>
      </c>
      <c r="B8" s="31">
        <v>100.69821814482489</v>
      </c>
      <c r="C8" s="31">
        <v>104.10982019007031</v>
      </c>
      <c r="D8" s="31">
        <v>108.01224784027892</v>
      </c>
      <c r="E8" s="31">
        <v>112.52988880388381</v>
      </c>
      <c r="F8" s="31">
        <v>117.83303963001758</v>
      </c>
    </row>
    <row r="9" spans="1:6" x14ac:dyDescent="0.25">
      <c r="A9" s="30">
        <v>0.099189</v>
      </c>
      <c r="B9" s="31">
        <v>85.40903298146641</v>
      </c>
      <c r="C9" s="31">
        <v>87.59588275540752</v>
      </c>
      <c r="D9" s="31">
        <v>90.04373162608665</v>
      </c>
      <c r="E9" s="31">
        <v>92.80916353677625</v>
      </c>
      <c r="F9" s="31">
        <v>95.96639284819469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19411800000</v>
      </c>
      <c r="C5" s="18">
        <v>17578500000</v>
      </c>
      <c r="D5" s="18">
        <v>16781100000</v>
      </c>
      <c r="E5" s="18">
        <v>15411500000</v>
      </c>
      <c r="F5" s="8" t="s">
        <v>84</v>
      </c>
    </row>
    <row r="6" spans="1:6" x14ac:dyDescent="0.25">
      <c r="A6" t="s">
        <v>44</v>
      </c>
      <c r="B6" s="18">
        <v>1653100000</v>
      </c>
      <c r="C6" s="18">
        <v>1462000000</v>
      </c>
      <c r="D6" s="18">
        <v>1774500000</v>
      </c>
      <c r="E6" s="18">
        <v>2099300000</v>
      </c>
      <c r="F6" s="8" t="s">
        <v>85</v>
      </c>
    </row>
    <row r="7" spans="1:6" x14ac:dyDescent="0.25">
      <c r="A7" t="s">
        <v>86</v>
      </c>
      <c r="B7" s="18">
        <v>648100000</v>
      </c>
      <c r="C7" s="18">
        <v>526900000</v>
      </c>
      <c r="D7" s="18">
        <v>400500000</v>
      </c>
      <c r="E7" s="18">
        <v>365300000</v>
      </c>
      <c r="F7" s="8" t="s">
        <v>87</v>
      </c>
    </row>
    <row r="8" spans="1:6" x14ac:dyDescent="0.25">
      <c r="A8" t="s">
        <v>88</v>
      </c>
      <c r="B8" s="18">
        <v>1134000000</v>
      </c>
      <c r="C8" s="18">
        <v>1300500000</v>
      </c>
      <c r="D8" s="18">
        <v>1194800000</v>
      </c>
      <c r="E8" s="18">
        <v>643700000</v>
      </c>
      <c r="F8" s="8" t="s">
        <v>89</v>
      </c>
    </row>
    <row r="9" spans="1:6" x14ac:dyDescent="0.25">
      <c r="A9" t="s">
        <v>90</v>
      </c>
      <c r="B9" s="18">
        <v>-50100000</v>
      </c>
      <c r="C9" s="18">
        <v>-395600000</v>
      </c>
      <c r="D9" s="18">
        <v>-583600000</v>
      </c>
      <c r="E9" s="18">
        <v>605300000</v>
      </c>
      <c r="F9" s="8" t="s">
        <v>91</v>
      </c>
    </row>
    <row r="10" spans="1:6" x14ac:dyDescent="0.25">
      <c r="A10" t="s">
        <v>92</v>
      </c>
      <c r="B10" s="18">
        <v>7055600000</v>
      </c>
      <c r="C10" s="18">
        <v>7830600000</v>
      </c>
      <c r="D10" s="18">
        <v>7368400000</v>
      </c>
      <c r="E10" s="18">
        <v>10126500000</v>
      </c>
      <c r="F10" s="8" t="s">
        <v>93</v>
      </c>
    </row>
    <row r="11" spans="1:6" x14ac:dyDescent="0.25">
      <c r="A11" t="s">
        <v>94</v>
      </c>
      <c r="B11" s="18">
        <v>717800000</v>
      </c>
      <c r="C11" s="18">
        <v>1256500000</v>
      </c>
      <c r="D11" s="18">
        <v>425200000</v>
      </c>
      <c r="E11" s="18">
        <v>642800000</v>
      </c>
      <c r="F11" s="8" t="s">
        <v>95</v>
      </c>
    </row>
    <row r="12" spans="1:6" x14ac:dyDescent="0.25">
      <c r="A12" t="s">
        <v>32</v>
      </c>
      <c r="B12" s="34">
        <v>206300000</v>
      </c>
      <c r="C12" s="34">
        <v>215900000</v>
      </c>
      <c r="D12" s="34">
        <v>219500000</v>
      </c>
      <c r="E12" s="34">
        <v>224100000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2026-09-19T00:07:15Z</dcterms:modified>
</cp:coreProperties>
</file>