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<sst xmlns="http://schemas.openxmlformats.org/spreadsheetml/2006/main" count="112" uniqueCount="100">
  <si>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Healthpeak Properties, Inc. (DOC)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</si>
  <si>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</si>
  <si>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</si>
  <si>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</si>
  <si>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</si>
  <si>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</si>
  <si>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</si>
  <si>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</si>
  <si>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</si>
  <si>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</si>
  <si>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</si>
  <si>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</si>
  <si>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</si>
  <si>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</si>
  <si>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</si>
  <si>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</si>
  <si>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</si>
  <si>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</si>
  <si>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</si>
  <si>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</si>
  <si>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</si>
  <si>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</si>
  <si>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</si>
  <si>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</si>
  <si>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</si>
  <si>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</si>
  <si>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</si>
  <si>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</si>
  <si>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</si>
  <si>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</si>
  <si>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</si>
  <si>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</si>
  <si>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</si>
  <si>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</si>
  <si>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</si>
  <si>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</si>
  <si>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</si>
  <si>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</si>
  <si>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</si>
  <si>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</si>
  <si>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</si>
  <si>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</si>
  <si>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</si>
  <si>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</si>
  <si>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</si>
  <si>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</si>
  <si>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</si>
  <si>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</si>
  <si>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</si>
  <si>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</si>
  <si>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</si>
  <si>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</si>
  <si>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</si>
  <si>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</si>
  <si>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</si>
  <si>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</si>
  <si>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</si>
  <si>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</si>
  <si>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</si>
  <si>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</si>
  <si>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</si>
  <si>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</si>
  <si>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</si>
  <si>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</si>
  <si>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</si>
  <si>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</si>
  <si>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</si>
  <si>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</si>
  <si>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</si>
  <si>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</si>
  <si>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</si>
  <si>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</si>
  <si>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</si>
  <si>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</si>
  <si>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</si>
  <si>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</si>
  <si>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</si>
  <si>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</si>
  <si>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</si>
  <si>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</si>
  <si>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</si>
  <si>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</si>
  <si>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</si>
  <si>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</si>
  <si>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</si>
  <si>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</si>
  <si>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</si>
  <si>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</si>
  <si>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</si>
  <si>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</si>
  <si>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</si>
  <si>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</si>
  <si>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</si>
  <si>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</si>
  <si>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</si>
  <si>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</si>
  <si>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</si>
  <si>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</si>
  <si>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37.02%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</si>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</sst>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0.1104698360850378</v>
      </c>
    </row>
    <row r="7" spans="1:2" x14ac:dyDescent="0.25">
      <c r="A7" t="s">
        <v>5</v>
      </c>
      <c r="B7" s="6">
        <v>0.18480762379492718</v>
      </c>
    </row>
    <row r="8" spans="1:2" x14ac:dyDescent="0.25">
      <c r="A8" t="s">
        <v>6</v>
      </c>
      <c r="B8" s="6">
        <v>0.024288541769796945</v>
      </c>
    </row>
    <row r="9" spans="1:2" x14ac:dyDescent="0.25">
      <c r="A9" t="s">
        <v>7</v>
      </c>
      <c r="B9" s="6">
        <v>0.3547452841173307</v>
      </c>
    </row>
    <row r="10" spans="1:2" x14ac:dyDescent="0.25">
      <c r="A10" t="s">
        <v>8</v>
      </c>
      <c r="B10" s="6">
        <v>0.3701584199424293</v>
      </c>
    </row>
    <row r="11" spans="1:2" x14ac:dyDescent="0.25">
      <c r="A11" t="s">
        <v>9</v>
      </c>
      <c r="B11" s="6">
        <v>-0.6922178176507406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15.380427967438148</v>
      </c>
    </row>
    <row r="14" spans="1:3" x14ac:dyDescent="0.25">
      <c r="A14" t="s">
        <v>12</v>
      </c>
      <c r="B14" s="6">
        <v>0.08152094885374578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0.99263</v>
      </c>
      <c r="C19" s="8" t="s">
        <v>19</v>
      </c>
    </row>
    <row r="20" spans="1:2" x14ac:dyDescent="0.25">
      <c r="A20" t="s">
        <v>20</v>
      </c>
      <c r="B20" s="10">
        <f>B17+B19*B18</f>
        <v>0.10457465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14412898304</v>
      </c>
    </row>
    <row r="23" spans="1:2" x14ac:dyDescent="0.25">
      <c r="A23" t="s">
        <v>24</v>
      </c>
      <c r="B23" s="11">
        <v>10144154000</v>
      </c>
    </row>
    <row r="24" spans="1:2" x14ac:dyDescent="0.25">
      <c r="A24" t="s">
        <v>25</v>
      </c>
      <c r="B24" s="10">
        <f>B22/(B22+B23)</f>
        <v>0.5869148351185595</v>
      </c>
    </row>
    <row r="25" spans="1:2" x14ac:dyDescent="0.25">
      <c r="A25" t="s">
        <v>26</v>
      </c>
      <c r="B25" s="10">
        <f>1-B24</f>
        <v>0.41308516488144054</v>
      </c>
    </row>
    <row r="26" spans="1:2" x14ac:dyDescent="0.25">
      <c r="A26" t="s">
        <v>27</v>
      </c>
      <c r="B26" s="12">
        <f>B24*B20+B25*B21*(1-B8)</f>
        <v>0.08152094885374578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2822512000</v>
      </c>
      <c r="C29" s="8" t="s">
        <v>30</v>
      </c>
    </row>
    <row r="30" spans="1:2" x14ac:dyDescent="0.25">
      <c r="A30" t="s">
        <v>31</v>
      </c>
      <c r="B30" s="11">
        <v>9676697000</v>
      </c>
    </row>
    <row r="31" spans="1:2" x14ac:dyDescent="0.25">
      <c r="A31" t="s">
        <v>32</v>
      </c>
      <c r="B31" s="13">
        <v>696044000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0.1104698360850378</v>
      </c>
      <c r="C5" s="10">
        <f>Assumptions!B6</f>
        <v>0.1104698360850378</v>
      </c>
      <c r="D5" s="10">
        <f>Assumptions!B6</f>
        <v>0.1104698360850378</v>
      </c>
      <c r="E5" s="10">
        <f>Assumptions!B6</f>
        <v>0.1104698360850378</v>
      </c>
      <c r="F5" s="10">
        <f>Assumptions!B6</f>
        <v>0.1104698360850378</v>
      </c>
    </row>
    <row r="6" spans="1:6" x14ac:dyDescent="0.25">
      <c r="A6" t="s">
        <v>43</v>
      </c>
      <c r="B6" s="18">
        <f>Assumptions!B29*(1+B5)</f>
        <v>3134314437.9880524</v>
      </c>
      <c r="C6" s="18">
        <f>B6*(1+C5)</f>
        <v>3480561640.19156</v>
      </c>
      <c r="D6" s="18">
        <f>C6*(1+D5)</f>
        <v>3865058714.067392</v>
      </c>
      <c r="E6" s="18">
        <f>D6*(1+E5)</f>
        <v>4292031116.6694636</v>
      </c>
      <c r="F6" s="18">
        <f>E6*(1+F5)</f>
        <v>4766171090.599821</v>
      </c>
    </row>
    <row r="7" spans="1:6" x14ac:dyDescent="0.25">
      <c r="A7" t="s">
        <v>5</v>
      </c>
      <c r="B7" s="10">
        <f>Assumptions!B7</f>
        <v>0.18480762379492718</v>
      </c>
      <c r="C7" s="10">
        <f>Assumptions!B7</f>
        <v>0.18480762379492718</v>
      </c>
      <c r="D7" s="10">
        <f>Assumptions!B7</f>
        <v>0.18480762379492718</v>
      </c>
      <c r="E7" s="10">
        <f>Assumptions!B7</f>
        <v>0.18480762379492718</v>
      </c>
      <c r="F7" s="10">
        <f>Assumptions!B7</f>
        <v>0.18480762379492718</v>
      </c>
    </row>
    <row r="8" spans="1:6" x14ac:dyDescent="0.25">
      <c r="A8" t="s">
        <v>44</v>
      </c>
      <c r="B8" s="18">
        <f>B6*B7</f>
        <v>579245203.5107046</v>
      </c>
      <c r="C8" s="18">
        <f>C6*C7</f>
        <v>643234326.1955765</v>
      </c>
      <c r="D8" s="18">
        <f>D6*D7</f>
        <v>714292316.7746716</v>
      </c>
      <c r="E8" s="18">
        <f>E6*E7</f>
        <v>793200071.9255714</v>
      </c>
      <c r="F8" s="18">
        <f>F6*F7</f>
        <v>880824753.8538295</v>
      </c>
    </row>
    <row r="9" spans="1:6" x14ac:dyDescent="0.25">
      <c r="A9" t="s">
        <v>45</v>
      </c>
      <c r="B9" s="18">
        <f>B8*(1-Assumptions!B8)</f>
        <v>565176182.1902804</v>
      </c>
      <c r="C9" s="18">
        <f>C8*(1-Assumptions!B8)</f>
        <v>627611102.3960081</v>
      </c>
      <c r="D9" s="18">
        <f>D8*(1-Assumptions!B8)</f>
        <v>696943198.0028449</v>
      </c>
      <c r="E9" s="18">
        <f>E8*(1-Assumptions!B8)</f>
        <v>773934398.8468013</v>
      </c>
      <c r="F9" s="18">
        <f>F8*(1-Assumptions!B8)</f>
        <v>859430805.0279797</v>
      </c>
    </row>
    <row r="10" spans="1:6" x14ac:dyDescent="0.25">
      <c r="A10" t="s">
        <v>46</v>
      </c>
      <c r="B10" s="18">
        <f>B6*Assumptions!B9</f>
        <v>1111883265.8171234</v>
      </c>
      <c r="C10" s="18">
        <f>C6*Assumptions!B9</f>
        <v>1234712827.9376373</v>
      </c>
      <c r="D10" s="18">
        <f>D6*Assumptions!B9</f>
        <v>1371111351.6520019</v>
      </c>
      <c r="E10" s="18">
        <f>E6*Assumptions!B9</f>
        <v>1522577797.923333</v>
      </c>
      <c r="F10" s="18">
        <f>F6*Assumptions!B9</f>
        <v>1690776717.6866415</v>
      </c>
    </row>
    <row r="11" spans="1:6" x14ac:dyDescent="0.25">
      <c r="A11" t="s">
        <v>47</v>
      </c>
      <c r="B11" s="18">
        <f>-B6*Assumptions!B10</f>
        <v>-1160192879.9684007</v>
      </c>
      <c r="C11" s="18">
        <f>-C6*Assumptions!B10</f>
        <v>-1288359197.245538</v>
      </c>
      <c r="D11" s="18">
        <f>-D6*Assumptions!B10</f>
        <v>-1430684026.5839036</v>
      </c>
      <c r="E11" s="18">
        <f>-E6*Assumptions!B10</f>
        <v>-1588731456.4901092</v>
      </c>
      <c r="F11" s="18">
        <f>-F6*Assumptions!B10</f>
        <v>-1764238360.0717149</v>
      </c>
    </row>
    <row r="12" spans="1:6" x14ac:dyDescent="0.25">
      <c r="A12" t="s">
        <v>48</v>
      </c>
      <c r="B12" s="18">
        <f>-(B6-Assumptions!B29)*Assumptions!B11</f>
        <v>215835203.16227</v>
      </c>
      <c r="C12" s="18">
        <f>-(C6-B6)*Assumptions!B11</f>
        <v>239678482.67698663</v>
      </c>
      <c r="D12" s="18">
        <f>-(D6-C6)*Assumptions!B11</f>
        <v>266155725.37142408</v>
      </c>
      <c r="E12" s="18">
        <f>-(E6-D6)*Assumptions!B11</f>
        <v>295557904.7262995</v>
      </c>
      <c r="F12" s="18">
        <f>-(F6-E6)*Assumptions!B11</f>
        <v>328208138.0150511</v>
      </c>
    </row>
    <row r="13" spans="1:6" x14ac:dyDescent="0.25">
      <c r="A13" s="19" t="s">
        <v>49</v>
      </c>
      <c r="B13" s="20">
        <f>B9+B10+B11+B12</f>
        <v>732701771.2012732</v>
      </c>
      <c r="C13" s="20">
        <f>C9+C10+C11+C12</f>
        <v>813643215.765094</v>
      </c>
      <c r="D13" s="20">
        <f>D9+D10+D11+D12</f>
        <v>903526248.4423672</v>
      </c>
      <c r="E13" s="20">
        <f>E9+E10+E11+E12</f>
        <v>1003338645.0063243</v>
      </c>
      <c r="F13" s="20">
        <f>F9+F10+F11+F12</f>
        <v>1114177300.6579573</v>
      </c>
    </row>
    <row r="14" spans="1:6" x14ac:dyDescent="0.25">
      <c r="A14" t="s">
        <v>50</v>
      </c>
      <c r="B14" s="21">
        <f>1/(1+Assumptions!$B$26)^(1-0.5*Assumptions!$B$32)</f>
        <v>0.9615736015552725</v>
      </c>
      <c r="C14" s="21">
        <f>1/(1+Assumptions!$B$26)^(2-0.5*Assumptions!$B$32)</f>
        <v>0.8890938289955456</v>
      </c>
      <c r="D14" s="21">
        <f>1/(1+Assumptions!$B$26)^(3-0.5*Assumptions!$B$32)</f>
        <v>0.8220773069054789</v>
      </c>
      <c r="E14" s="21">
        <f>1/(1+Assumptions!$B$26)^(4-0.5*Assumptions!$B$32)</f>
        <v>0.7601122361769883</v>
      </c>
      <c r="F14" s="21">
        <f>1/(1+Assumptions!$B$26)^(5-0.5*Assumptions!$B$32)</f>
        <v>0.7028178575575408</v>
      </c>
    </row>
    <row r="15" spans="1:6" x14ac:dyDescent="0.25">
      <c r="A15" s="19" t="s">
        <v>51</v>
      </c>
      <c r="B15" s="20">
        <f>B13*B14</f>
        <v>704546680.9999355</v>
      </c>
      <c r="C15" s="20">
        <f>C13*C14</f>
        <v>723405162.1408364</v>
      </c>
      <c r="D15" s="20">
        <f>D13*D14</f>
        <v>742768425.0379119</v>
      </c>
      <c r="E15" s="20">
        <f>E13*E14</f>
        <v>762649981.0985466</v>
      </c>
      <c r="F15" s="20">
        <f>F13*F14</f>
        <v>783063703.3876696</v>
      </c>
    </row>
    <row r="17" spans="1:2" x14ac:dyDescent="0.25">
      <c r="A17" s="22" t="s">
        <v>52</v>
      </c>
      <c r="B17" s="23">
        <f>SUM(B15:F15)</f>
        <v>3716433952.6649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1114177300.6579573</v>
      </c>
    </row>
    <row r="5" spans="1:2" x14ac:dyDescent="0.25">
      <c r="A5" t="s">
        <v>56</v>
      </c>
      <c r="B5" s="18">
        <f>IF(Assumptions!$B$33=0,B4,B4-Forecast!F11-Forecast!F10-Forecast!F12)</f>
        <v>859430805.0279797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0.3066696395407729</v>
      </c>
    </row>
    <row r="7" spans="1:2" x14ac:dyDescent="0.25">
      <c r="A7" t="s">
        <v>58</v>
      </c>
      <c r="B7" s="18">
        <f>-MAX(Forecast!F9,0)*B6</f>
        <v>-263561335.18816683</v>
      </c>
    </row>
    <row r="8" spans="1:2" x14ac:dyDescent="0.25">
      <c r="A8" t="s">
        <v>59</v>
      </c>
      <c r="B8" s="18">
        <f>IF(OR(Assumptions!$B$33=0,Assumptions!B12&lt;=0),B5,MAX(B5+B7,0))</f>
        <v>595869469.8398129</v>
      </c>
    </row>
    <row r="9" spans="1:2" x14ac:dyDescent="0.25">
      <c r="A9" t="s">
        <v>60</v>
      </c>
      <c r="B9" s="18">
        <f>B8*(1+Assumptions!B12)/(Assumptions!B26-Assumptions!B12)</f>
        <v>10806014742.714838</v>
      </c>
    </row>
    <row r="10" spans="1:2" x14ac:dyDescent="0.25">
      <c r="A10" t="s">
        <v>61</v>
      </c>
      <c r="B10" s="18">
        <f>B9/(1+Assumptions!B26)^(5-0.5*Assumptions!B32)</f>
        <v>7594660130.210043</v>
      </c>
    </row>
    <row r="11" spans="1:2" x14ac:dyDescent="0.25">
      <c r="A11" t="s">
        <v>62</v>
      </c>
      <c r="B11" s="18">
        <f>Forecast!B17+B10</f>
        <v>11311094082.874943</v>
      </c>
    </row>
    <row r="12" spans="1:2" x14ac:dyDescent="0.25">
      <c r="A12" t="s">
        <v>63</v>
      </c>
      <c r="B12" s="18">
        <f>-Assumptions!B30</f>
        <v>-9676697000</v>
      </c>
    </row>
    <row r="13" spans="1:2" x14ac:dyDescent="0.25">
      <c r="A13" t="s">
        <v>64</v>
      </c>
      <c r="B13" s="18">
        <f>B11+B12</f>
        <v>1634397082.8749428</v>
      </c>
    </row>
    <row r="14" spans="1:2" x14ac:dyDescent="0.25">
      <c r="A14" s="19" t="s">
        <v>65</v>
      </c>
      <c r="B14" s="24">
        <f>B13/Assumptions!B31</f>
        <v>2.348123226225559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2571601471.540471</v>
      </c>
    </row>
    <row r="18" spans="1:2" x14ac:dyDescent="0.25">
      <c r="A18" t="s">
        <v>60</v>
      </c>
      <c r="B18" s="18">
        <f>B17*Assumptions!B13</f>
        <v>39552331193.98616</v>
      </c>
    </row>
    <row r="19" spans="1:2" x14ac:dyDescent="0.25">
      <c r="A19" t="s">
        <v>61</v>
      </c>
      <c r="B19" s="18">
        <f>B18/(1+Assumptions!B26)^(5-0.5*Assumptions!B32)</f>
        <v>27798084671.163643</v>
      </c>
    </row>
    <row r="20" spans="1:2" x14ac:dyDescent="0.25">
      <c r="A20" t="s">
        <v>62</v>
      </c>
      <c r="B20" s="18">
        <f>Forecast!B17+B19</f>
        <v>31514518623.828545</v>
      </c>
    </row>
    <row r="21" spans="1:2" x14ac:dyDescent="0.25">
      <c r="A21" t="s">
        <v>63</v>
      </c>
      <c r="B21" s="18">
        <f>-Assumptions!B30</f>
        <v>-9676697000</v>
      </c>
    </row>
    <row r="22" spans="1:2" x14ac:dyDescent="0.25">
      <c r="A22" t="s">
        <v>64</v>
      </c>
      <c r="B22" s="18">
        <f>B20+B21</f>
        <v>21837821623.828545</v>
      </c>
    </row>
    <row r="23" spans="1:2" x14ac:dyDescent="0.25">
      <c r="A23" s="19" t="s">
        <v>65</v>
      </c>
      <c r="B23" s="25">
        <f>B22/Assumptions!B31</f>
        <v>31.37419706775512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20.33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2.348123226225559</v>
      </c>
    </row>
    <row r="29" spans="1:2" x14ac:dyDescent="0.25">
      <c r="A29" s="19" t="s">
        <v>73</v>
      </c>
      <c r="B29" s="12">
        <f>B28/B26-1</f>
        <v>-0.8844995953651963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0.061521</v>
      </c>
      <c r="B5" s="31">
        <v>7.271250316442994</v>
      </c>
      <c r="C5" s="31">
        <v>7.34795858576781</v>
      </c>
      <c r="D5" s="31">
        <v>7.424666855092625</v>
      </c>
      <c r="E5" s="31">
        <v>7.501375124417442</v>
      </c>
      <c r="F5" s="31">
        <v>7.578083393742258</v>
      </c>
    </row>
    <row r="6" spans="1:6" x14ac:dyDescent="0.25">
      <c r="A6" s="30">
        <v>0.071521</v>
      </c>
      <c r="B6" s="31">
        <v>4.406685511735206</v>
      </c>
      <c r="C6" s="31">
        <v>4.469942361117732</v>
      </c>
      <c r="D6" s="31">
        <v>4.5331992105002525</v>
      </c>
      <c r="E6" s="31">
        <v>4.596456059882772</v>
      </c>
      <c r="F6" s="31">
        <v>4.659712909265293</v>
      </c>
    </row>
    <row r="7" spans="1:6" x14ac:dyDescent="0.25">
      <c r="A7" s="30">
        <v>0.081521</v>
      </c>
      <c r="B7" s="31">
        <v>2.241662984216045</v>
      </c>
      <c r="C7" s="31">
        <v>2.2948881990861607</v>
      </c>
      <c r="D7" s="32">
        <v>2.348113413956274</v>
      </c>
      <c r="E7" s="31">
        <v>2.40133862882639</v>
      </c>
      <c r="F7" s="31">
        <v>2.454563843696506</v>
      </c>
    </row>
    <row r="8" spans="1:6" x14ac:dyDescent="0.25">
      <c r="A8" s="30">
        <v>0.091521</v>
      </c>
      <c r="B8" s="31">
        <v>0.5470827407862783</v>
      </c>
      <c r="C8" s="31">
        <v>0.5925688761501906</v>
      </c>
      <c r="D8" s="31">
        <v>0.6380550115140976</v>
      </c>
      <c r="E8" s="31">
        <v>0.6835411468780018</v>
      </c>
      <c r="F8" s="31">
        <v>0.7290272822419115</v>
      </c>
    </row>
    <row r="9" spans="1:6" x14ac:dyDescent="0.25">
      <c r="A9" s="30">
        <v>0.101521</v>
      </c>
      <c r="B9" s="31">
        <v>-0.8159021962065687</v>
      </c>
      <c r="C9" s="31">
        <v>-0.7765453015714046</v>
      </c>
      <c r="D9" s="31">
        <v>-0.7371884069362404</v>
      </c>
      <c r="E9" s="31">
        <v>-0.6978315123010763</v>
      </c>
      <c r="F9" s="31">
        <v>-0.658474617665915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2822512000</v>
      </c>
      <c r="C5" s="18">
        <v>2700449000</v>
      </c>
      <c r="D5" s="18">
        <v>2181003000</v>
      </c>
      <c r="E5" s="18">
        <v>2061178000</v>
      </c>
      <c r="F5" s="8" t="s">
        <v>84</v>
      </c>
    </row>
    <row r="6" spans="1:6" x14ac:dyDescent="0.25">
      <c r="A6" t="s">
        <v>44</v>
      </c>
      <c r="B6" s="18">
        <v>544132000</v>
      </c>
      <c r="C6" s="18">
        <v>471221000</v>
      </c>
      <c r="D6" s="18">
        <v>433910000</v>
      </c>
      <c r="E6" s="18">
        <v>356585000</v>
      </c>
      <c r="F6" s="8" t="s">
        <v>85</v>
      </c>
    </row>
    <row r="7" spans="1:6" x14ac:dyDescent="0.25">
      <c r="A7" t="s">
        <v>86</v>
      </c>
      <c r="B7" s="18">
        <v>1022118000</v>
      </c>
      <c r="C7" s="18">
        <v>1026450000</v>
      </c>
      <c r="D7" s="18">
        <v>724110000</v>
      </c>
      <c r="E7" s="18">
        <v>710569000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-105745000</v>
      </c>
      <c r="C9" s="18">
        <v>-44775000</v>
      </c>
      <c r="D9" s="18">
        <v>-82945000</v>
      </c>
      <c r="E9" s="18">
        <v>-118860000</v>
      </c>
      <c r="F9" s="8" t="s">
        <v>91</v>
      </c>
    </row>
    <row r="10" spans="1:6" x14ac:dyDescent="0.25">
      <c r="A10" t="s">
        <v>92</v>
      </c>
      <c r="B10" s="18">
        <v>10144154000</v>
      </c>
      <c r="C10" s="18">
        <v>9023269000</v>
      </c>
      <c r="D10" s="18">
        <v>7083042000</v>
      </c>
      <c r="E10" s="18">
        <v>6706128000</v>
      </c>
      <c r="F10" s="8" t="s">
        <v>93</v>
      </c>
    </row>
    <row r="11" spans="1:6" x14ac:dyDescent="0.25">
      <c r="A11" t="s">
        <v>94</v>
      </c>
      <c r="B11" s="18">
        <v>467457000</v>
      </c>
      <c r="C11" s="18">
        <v>119818000</v>
      </c>
      <c r="D11" s="18">
        <v>117635000</v>
      </c>
      <c r="E11" s="18">
        <v>72032000</v>
      </c>
      <c r="F11" s="8" t="s">
        <v>95</v>
      </c>
    </row>
    <row r="12" spans="1:6" x14ac:dyDescent="0.25">
      <c r="A12" t="s">
        <v>32</v>
      </c>
      <c r="B12" s="34">
        <v>696044000</v>
      </c>
      <c r="C12" s="34">
        <v>676233000</v>
      </c>
      <c r="D12" s="34">
        <v>547275000</v>
      </c>
      <c r="E12" s="34">
        <v>539147000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2026-09-19T00:06:04Z</dcterms:modified>
</cp:coreProperties>
</file>