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<sst xmlns="http://schemas.openxmlformats.org/spreadsheetml/2006/main" count="112" uniqueCount="100">
  <si>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Darden Restaurants, Inc. (DRI)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</si>
  <si>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</si>
  <si>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</si>
  <si>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</si>
  <si>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</si>
  <si>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</si>
  <si>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</si>
  <si>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</si>
  <si>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</si>
  <si>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</si>
  <si>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</si>
  <si>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</si>
  <si>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</si>
  <si>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</si>
  <si>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</si>
  <si>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</si>
  <si>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</si>
  <si>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</si>
  <si>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</si>
  <si>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</si>
  <si>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</si>
  <si>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</si>
  <si>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</si>
  <si>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</si>
  <si>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</si>
  <si>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</si>
  <si>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</si>
  <si>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</si>
  <si>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</si>
  <si>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</si>
  <si>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</si>
  <si>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</si>
  <si>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</si>
  <si>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</si>
  <si>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</si>
  <si>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</si>
  <si>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</si>
  <si>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</si>
  <si>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</si>
  <si>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</si>
  <si>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</si>
  <si>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</si>
  <si>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</si>
  <si>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</si>
  <si>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</si>
  <si>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</si>
  <si>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</si>
  <si>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</si>
  <si>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</si>
  <si>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</si>
  <si>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</si>
  <si>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</si>
  <si>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</si>
  <si>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</si>
  <si>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</si>
  <si>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</si>
  <si>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</si>
  <si>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</si>
  <si>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</si>
  <si>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</si>
  <si>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</si>
  <si>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</si>
  <si>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</si>
  <si>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</si>
  <si>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</si>
  <si>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</si>
  <si>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</si>
  <si>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</si>
  <si>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</si>
  <si>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</si>
  <si>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</si>
  <si>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</si>
  <si>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</si>
  <si>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</si>
  <si>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</si>
  <si>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</si>
  <si>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</si>
  <si>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</si>
  <si>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</si>
  <si>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</si>
  <si>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</si>
  <si>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</si>
  <si>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</si>
  <si>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</si>
  <si>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</si>
  <si>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</si>
  <si>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</si>
  <si>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</si>
  <si>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</si>
  <si>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</si>
  <si>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</si>
  <si>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</si>
  <si>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</si>
  <si>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</si>
  <si>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</si>
  <si>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</si>
  <si>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</si>
  <si>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</si>
  <si>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5.6% of revenue against depreciation of 4.1%.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</si>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</sst>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0.0799807207834049</v>
      </c>
    </row>
    <row r="7" spans="1:2" x14ac:dyDescent="0.25">
      <c r="A7" t="s">
        <v>5</v>
      </c>
      <c r="B7" s="6">
        <v>0.1187990894977611</v>
      </c>
    </row>
    <row r="8" spans="1:2" x14ac:dyDescent="0.25">
      <c r="A8" t="s">
        <v>6</v>
      </c>
      <c r="B8" s="6">
        <v>0.1228093051823533</v>
      </c>
    </row>
    <row r="9" spans="1:2" x14ac:dyDescent="0.25">
      <c r="A9" t="s">
        <v>7</v>
      </c>
      <c r="B9" s="6">
        <v>0.04064037711458361</v>
      </c>
    </row>
    <row r="10" spans="1:2" x14ac:dyDescent="0.25">
      <c r="A10" t="s">
        <v>8</v>
      </c>
      <c r="B10" s="6">
        <v>0.05625571355508813</v>
      </c>
    </row>
    <row r="11" spans="1:2" x14ac:dyDescent="0.25">
      <c r="A11" t="s">
        <v>9</v>
      </c>
      <c r="B11" s="6">
        <v>-0.01674675986602592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13.778392006273931</v>
      </c>
    </row>
    <row r="14" spans="1:3" x14ac:dyDescent="0.25">
      <c r="A14" t="s">
        <v>12</v>
      </c>
      <c r="B14" s="6">
        <v>0.3119644113626018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0.7253</v>
      </c>
      <c r="C19" s="8" t="s">
        <v>19</v>
      </c>
    </row>
    <row r="20" spans="1:2" x14ac:dyDescent="0.25">
      <c r="A20" t="s">
        <v>20</v>
      </c>
      <c r="B20" s="10">
        <f>B17+B19*B18</f>
        <v>0.08987149999999999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23762020352</v>
      </c>
    </row>
    <row r="23" spans="1:2" x14ac:dyDescent="0.25">
      <c r="A23" t="s">
        <v>24</v>
      </c>
      <c r="B23" s="11">
        <v>6324900000</v>
      </c>
    </row>
    <row r="24" spans="1:2" x14ac:dyDescent="0.25">
      <c r="A24" t="s">
        <v>25</v>
      </c>
      <c r="B24" s="10">
        <f>B22/(B22+B23)</f>
        <v>0.7897790825381183</v>
      </c>
    </row>
    <row r="25" spans="1:2" x14ac:dyDescent="0.25">
      <c r="A25" t="s">
        <v>26</v>
      </c>
      <c r="B25" s="10">
        <f>1-B24</f>
        <v>0.21022091746188165</v>
      </c>
    </row>
    <row r="26" spans="1:2" x14ac:dyDescent="0.25">
      <c r="A26" t="s">
        <v>27</v>
      </c>
      <c r="B26" s="12">
        <f>B24*B20+B25*B21*(1-B8)</f>
        <v>0.08019513437235098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13210900000</v>
      </c>
      <c r="C29" s="8" t="s">
        <v>30</v>
      </c>
    </row>
    <row r="30" spans="1:2" x14ac:dyDescent="0.25">
      <c r="A30" t="s">
        <v>31</v>
      </c>
      <c r="B30" s="11">
        <v>6105400000</v>
      </c>
    </row>
    <row r="31" spans="1:2" x14ac:dyDescent="0.25">
      <c r="A31" t="s">
        <v>32</v>
      </c>
      <c r="B31" s="13">
        <v>116300000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0.0799807207834049</v>
      </c>
      <c r="C5" s="10">
        <f>Assumptions!B6</f>
        <v>0.0799807207834049</v>
      </c>
      <c r="D5" s="10">
        <f>Assumptions!B6</f>
        <v>0.0799807207834049</v>
      </c>
      <c r="E5" s="10">
        <f>Assumptions!B6</f>
        <v>0.0799807207834049</v>
      </c>
      <c r="F5" s="10">
        <f>Assumptions!B6</f>
        <v>0.0799807207834049</v>
      </c>
    </row>
    <row r="6" spans="1:6" x14ac:dyDescent="0.25">
      <c r="A6" t="s">
        <v>43</v>
      </c>
      <c r="B6" s="18">
        <f>Assumptions!B29*(1+B5)</f>
        <v>14267517304.197483</v>
      </c>
      <c r="C6" s="18">
        <f>B6*(1+C5)</f>
        <v>15408643621.9769</v>
      </c>
      <c r="D6" s="18">
        <f>C6*(1+D5)</f>
        <v>16641038045.157227</v>
      </c>
      <c r="E6" s="18">
        <f>D6*(1+E5)</f>
        <v>17972000262.592964</v>
      </c>
      <c r="F6" s="18">
        <f>E6*(1+F5)</f>
        <v>19409413797.51469</v>
      </c>
    </row>
    <row r="7" spans="1:6" x14ac:dyDescent="0.25">
      <c r="A7" t="s">
        <v>5</v>
      </c>
      <c r="B7" s="10">
        <f>Assumptions!B7</f>
        <v>0.1187990894977611</v>
      </c>
      <c r="C7" s="10">
        <f>Assumptions!B7</f>
        <v>0.1187990894977611</v>
      </c>
      <c r="D7" s="10">
        <f>Assumptions!B7</f>
        <v>0.1187990894977611</v>
      </c>
      <c r="E7" s="10">
        <f>Assumptions!B7</f>
        <v>0.1187990894977611</v>
      </c>
      <c r="F7" s="10">
        <f>Assumptions!B7</f>
        <v>0.1187990894977611</v>
      </c>
    </row>
    <row r="8" spans="1:6" x14ac:dyDescent="0.25">
      <c r="A8" t="s">
        <v>44</v>
      </c>
      <c r="B8" s="18">
        <f>B6*B7</f>
        <v>1694968065.1322122</v>
      </c>
      <c r="C8" s="18">
        <f>C6*C7</f>
        <v>1830532832.6863396</v>
      </c>
      <c r="D8" s="18">
        <f>D6*D7</f>
        <v>1976940168.062281</v>
      </c>
      <c r="E8" s="18">
        <f>E6*E7</f>
        <v>2135057267.6495676</v>
      </c>
      <c r="F8" s="18">
        <f>F6*F7</f>
        <v>2305820686.830027</v>
      </c>
    </row>
    <row r="9" spans="1:6" x14ac:dyDescent="0.25">
      <c r="A9" t="s">
        <v>45</v>
      </c>
      <c r="B9" s="18">
        <f>B8*(1-Assumptions!B8)</f>
        <v>1486810214.7470474</v>
      </c>
      <c r="C9" s="18">
        <f>C8*(1-Assumptions!B8)</f>
        <v>1605726367.3906453</v>
      </c>
      <c r="D9" s="18">
        <f>D8*(1-Assumptions!B8)</f>
        <v>1734153519.6354673</v>
      </c>
      <c r="E9" s="18">
        <f>E8*(1-Assumptions!B8)</f>
        <v>1872852368.0849905</v>
      </c>
      <c r="F9" s="18">
        <f>F8*(1-Assumptions!B8)</f>
        <v>2022644450.4053347</v>
      </c>
    </row>
    <row r="10" spans="1:6" x14ac:dyDescent="0.25">
      <c r="A10" t="s">
        <v>46</v>
      </c>
      <c r="B10" s="18">
        <f>B6*Assumptions!B9</f>
        <v>579837283.731433</v>
      </c>
      <c r="C10" s="18">
        <f>C6*Assumptions!B9</f>
        <v>626213087.6213647</v>
      </c>
      <c r="D10" s="18">
        <f>D6*Assumptions!B9</f>
        <v>676298061.733323</v>
      </c>
      <c r="E10" s="18">
        <f>E6*Assumptions!B9</f>
        <v>730388868.1751738</v>
      </c>
      <c r="F10" s="18">
        <f>F6*Assumptions!B9</f>
        <v>788805896.3039994</v>
      </c>
    </row>
    <row r="11" spans="1:6" x14ac:dyDescent="0.25">
      <c r="A11" t="s">
        <v>47</v>
      </c>
      <c r="B11" s="18">
        <f>-B6*Assumptions!B10</f>
        <v>-802629366.6071968</v>
      </c>
      <c r="C11" s="18">
        <f>-C6*Assumptions!B10</f>
        <v>-866824241.8703681</v>
      </c>
      <c r="D11" s="18">
        <f>-D6*Assumptions!B10</f>
        <v>-936153469.5276886</v>
      </c>
      <c r="E11" s="18">
        <f>-E6*Assumptions!B10</f>
        <v>-1011027698.7843984</v>
      </c>
      <c r="F11" s="18">
        <f>-F6*Assumptions!B10</f>
        <v>-1091890422.8651617</v>
      </c>
    </row>
    <row r="12" spans="1:6" x14ac:dyDescent="0.25">
      <c r="A12" t="s">
        <v>48</v>
      </c>
      <c r="B12" s="18">
        <f>-(B6-Assumptions!B29)*Assumptions!B11</f>
        <v>17694916.263682913</v>
      </c>
      <c r="C12" s="18">
        <f>-(C6-B6)*Assumptions!B11</f>
        <v>19110168.420654282</v>
      </c>
      <c r="D12" s="18">
        <f>-(D6-C6)*Assumptions!B11</f>
        <v>20638613.465230457</v>
      </c>
      <c r="E12" s="18">
        <f>-(E6-D6)*Assumptions!B11</f>
        <v>22289304.646149676</v>
      </c>
      <c r="F12" s="18">
        <f>-(F6-E6)*Assumptions!B11</f>
        <v>24072019.297509614</v>
      </c>
    </row>
    <row r="13" spans="1:6" x14ac:dyDescent="0.25">
      <c r="A13" s="19" t="s">
        <v>49</v>
      </c>
      <c r="B13" s="20">
        <f>B9+B10+B11+B12</f>
        <v>1281713048.1349664</v>
      </c>
      <c r="C13" s="20">
        <f>C9+C10+C11+C12</f>
        <v>1384225381.5622964</v>
      </c>
      <c r="D13" s="20">
        <f>D9+D10+D11+D12</f>
        <v>1494936725.306332</v>
      </c>
      <c r="E13" s="20">
        <f>E9+E10+E11+E12</f>
        <v>1614502842.1219153</v>
      </c>
      <c r="F13" s="20">
        <f>F9+F10+F11+F12</f>
        <v>1743631943.1416824</v>
      </c>
    </row>
    <row r="14" spans="1:6" x14ac:dyDescent="0.25">
      <c r="A14" t="s">
        <v>50</v>
      </c>
      <c r="B14" s="21">
        <f>1/(1+Assumptions!$B$26)^(1-0.5*Assumptions!$B$32)</f>
        <v>0.9621635307342302</v>
      </c>
      <c r="C14" s="21">
        <f>1/(1+Assumptions!$B$26)^(2-0.5*Assumptions!$B$32)</f>
        <v>0.8907312207930808</v>
      </c>
      <c r="D14" s="21">
        <f>1/(1+Assumptions!$B$26)^(3-0.5*Assumptions!$B$32)</f>
        <v>0.8246021412701895</v>
      </c>
      <c r="E14" s="21">
        <f>1/(1+Assumptions!$B$26)^(4-0.5*Assumptions!$B$32)</f>
        <v>0.7633825732323131</v>
      </c>
      <c r="F14" s="21">
        <f>1/(1+Assumptions!$B$26)^(5-0.5*Assumptions!$B$32)</f>
        <v>0.7067080279674447</v>
      </c>
    </row>
    <row r="15" spans="1:6" x14ac:dyDescent="0.25">
      <c r="A15" s="19" t="s">
        <v>51</v>
      </c>
      <c r="B15" s="20">
        <f>B13*B14</f>
        <v>1233217551.7816715</v>
      </c>
      <c r="C15" s="20">
        <f>C13*C14</f>
        <v>1232972763.9717522</v>
      </c>
      <c r="D15" s="20">
        <f>D13*D14</f>
        <v>1232728024.7510464</v>
      </c>
      <c r="E15" s="20">
        <f>E13*E14</f>
        <v>1232483334.1099107</v>
      </c>
      <c r="F15" s="20">
        <f>F13*F14</f>
        <v>1232238692.038702</v>
      </c>
    </row>
    <row r="17" spans="1:2" x14ac:dyDescent="0.25">
      <c r="A17" s="22" t="s">
        <v>52</v>
      </c>
      <c r="B17" s="23">
        <f>SUM(B15:F15)</f>
        <v>6163640366.653083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1743631943.1416824</v>
      </c>
    </row>
    <row r="5" spans="1:2" x14ac:dyDescent="0.25">
      <c r="A5" t="s">
        <v>56</v>
      </c>
      <c r="B5" s="18">
        <f>IF(Assumptions!$B$33=0,B4,B4-Forecast!F11-Forecast!F10-Forecast!F12)</f>
        <v>2053652096.3684268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0.08013734608638437</v>
      </c>
    </row>
    <row r="7" spans="1:2" x14ac:dyDescent="0.25">
      <c r="A7" t="s">
        <v>58</v>
      </c>
      <c r="B7" s="18">
        <f>-MAX(Forecast!F9,0)*B6</f>
        <v>-164574228.7877054</v>
      </c>
    </row>
    <row r="8" spans="1:2" x14ac:dyDescent="0.25">
      <c r="A8" t="s">
        <v>59</v>
      </c>
      <c r="B8" s="18">
        <f>IF(OR(Assumptions!$B$33=0,Assumptions!B12&lt;=0),B5,MAX(B5+B7,0))</f>
        <v>1889077867.5807214</v>
      </c>
    </row>
    <row r="9" spans="1:2" x14ac:dyDescent="0.25">
      <c r="A9" t="s">
        <v>60</v>
      </c>
      <c r="B9" s="18">
        <f>B8*(1+Assumptions!B12)/(Assumptions!B26-Assumptions!B12)</f>
        <v>35081078002.41531</v>
      </c>
    </row>
    <row r="10" spans="1:2" x14ac:dyDescent="0.25">
      <c r="A10" t="s">
        <v>61</v>
      </c>
      <c r="B10" s="18">
        <f>B9/(1+Assumptions!B26)^(5-0.5*Assumptions!B32)</f>
        <v>24792079454.05903</v>
      </c>
    </row>
    <row r="11" spans="1:2" x14ac:dyDescent="0.25">
      <c r="A11" t="s">
        <v>62</v>
      </c>
      <c r="B11" s="18">
        <f>Forecast!B17+B10</f>
        <v>30955719820.712112</v>
      </c>
    </row>
    <row r="12" spans="1:2" x14ac:dyDescent="0.25">
      <c r="A12" t="s">
        <v>63</v>
      </c>
      <c r="B12" s="18">
        <f>-Assumptions!B30</f>
        <v>-6105400000</v>
      </c>
    </row>
    <row r="13" spans="1:2" x14ac:dyDescent="0.25">
      <c r="A13" t="s">
        <v>64</v>
      </c>
      <c r="B13" s="18">
        <f>B11+B12</f>
        <v>24850319820.712112</v>
      </c>
    </row>
    <row r="14" spans="1:2" x14ac:dyDescent="0.25">
      <c r="A14" s="19" t="s">
        <v>65</v>
      </c>
      <c r="B14" s="24">
        <f>B13/Assumptions!B31</f>
        <v>213.67428908608866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3094626583.1340265</v>
      </c>
    </row>
    <row r="18" spans="1:2" x14ac:dyDescent="0.25">
      <c r="A18" t="s">
        <v>60</v>
      </c>
      <c r="B18" s="18">
        <f>B17*Assumptions!B13</f>
        <v>42638978175.45668</v>
      </c>
    </row>
    <row r="19" spans="1:2" x14ac:dyDescent="0.25">
      <c r="A19" t="s">
        <v>61</v>
      </c>
      <c r="B19" s="18">
        <f>B18/(1+Assumptions!B26)^(5-0.5*Assumptions!B32)</f>
        <v>30133308180.923904</v>
      </c>
    </row>
    <row r="20" spans="1:2" x14ac:dyDescent="0.25">
      <c r="A20" t="s">
        <v>62</v>
      </c>
      <c r="B20" s="18">
        <f>Forecast!B17+B19</f>
        <v>36296948547.57699</v>
      </c>
    </row>
    <row r="21" spans="1:2" x14ac:dyDescent="0.25">
      <c r="A21" t="s">
        <v>63</v>
      </c>
      <c r="B21" s="18">
        <f>-Assumptions!B30</f>
        <v>-6105400000</v>
      </c>
    </row>
    <row r="22" spans="1:2" x14ac:dyDescent="0.25">
      <c r="A22" t="s">
        <v>64</v>
      </c>
      <c r="B22" s="18">
        <f>B20+B21</f>
        <v>30191548547.57699</v>
      </c>
    </row>
    <row r="23" spans="1:2" x14ac:dyDescent="0.25">
      <c r="A23" s="19" t="s">
        <v>65</v>
      </c>
      <c r="B23" s="25">
        <f>B22/Assumptions!B31</f>
        <v>259.60058940306953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209.28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213.67428908608866</v>
      </c>
    </row>
    <row r="29" spans="1:2" x14ac:dyDescent="0.25">
      <c r="A29" s="19" t="s">
        <v>73</v>
      </c>
      <c r="B29" s="12">
        <f>B28/B26-1</f>
        <v>0.020997176443466437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0.060195</v>
      </c>
      <c r="B5" s="31">
        <v>293.24725300259536</v>
      </c>
      <c r="C5" s="31">
        <v>325.43185857183175</v>
      </c>
      <c r="D5" s="31">
        <v>366.69930175537786</v>
      </c>
      <c r="E5" s="31">
        <v>421.56167277395423</v>
      </c>
      <c r="F5" s="31">
        <v>498.1127964946161</v>
      </c>
    </row>
    <row r="6" spans="1:6" x14ac:dyDescent="0.25">
      <c r="A6" s="30">
        <v>0.070195</v>
      </c>
      <c r="B6" s="31">
        <v>229.53941011235008</v>
      </c>
      <c r="C6" s="31">
        <v>249.22546203880154</v>
      </c>
      <c r="D6" s="31">
        <v>273.22117054342687</v>
      </c>
      <c r="E6" s="31">
        <v>303.13481647390904</v>
      </c>
      <c r="F6" s="31">
        <v>341.48860643311343</v>
      </c>
    </row>
    <row r="7" spans="1:6" x14ac:dyDescent="0.25">
      <c r="A7" s="30">
        <v>0.080195</v>
      </c>
      <c r="B7" s="31">
        <v>185.44406328049286</v>
      </c>
      <c r="C7" s="31">
        <v>198.40364096224351</v>
      </c>
      <c r="D7" s="32">
        <v>213.67494386807093</v>
      </c>
      <c r="E7" s="31">
        <v>231.94879535410942</v>
      </c>
      <c r="F7" s="31">
        <v>254.22172664512195</v>
      </c>
    </row>
    <row r="8" spans="1:6" x14ac:dyDescent="0.25">
      <c r="A8" s="30">
        <v>0.090195</v>
      </c>
      <c r="B8" s="31">
        <v>153.13325823578478</v>
      </c>
      <c r="C8" s="31">
        <v>162.11443759931328</v>
      </c>
      <c r="D8" s="31">
        <v>172.44377147942876</v>
      </c>
      <c r="E8" s="31">
        <v>184.45720667817147</v>
      </c>
      <c r="F8" s="31">
        <v>198.61242087974117</v>
      </c>
    </row>
    <row r="9" spans="1:6" x14ac:dyDescent="0.25">
      <c r="A9" s="30">
        <v>0.100195</v>
      </c>
      <c r="B9" s="31">
        <v>128.45453730542988</v>
      </c>
      <c r="C9" s="31">
        <v>134.91884999234915</v>
      </c>
      <c r="D9" s="31">
        <v>142.2183447108704</v>
      </c>
      <c r="E9" s="31">
        <v>150.53149187162188</v>
      </c>
      <c r="F9" s="31">
        <v>160.0915116085623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13210900000</v>
      </c>
      <c r="C5" s="18">
        <v>12076700000</v>
      </c>
      <c r="D5" s="18">
        <v>11390000000</v>
      </c>
      <c r="E5" s="18">
        <v>10487800000</v>
      </c>
      <c r="F5" s="8" t="s">
        <v>84</v>
      </c>
    </row>
    <row r="6" spans="1:6" x14ac:dyDescent="0.25">
      <c r="A6" t="s">
        <v>44</v>
      </c>
      <c r="B6" s="18">
        <v>1606600000</v>
      </c>
      <c r="C6" s="18">
        <v>1436300000</v>
      </c>
      <c r="D6" s="18">
        <v>1350900000</v>
      </c>
      <c r="E6" s="18">
        <v>1217100000</v>
      </c>
      <c r="F6" s="8" t="s">
        <v>85</v>
      </c>
    </row>
    <row r="7" spans="1:6" x14ac:dyDescent="0.25">
      <c r="A7" t="s">
        <v>86</v>
      </c>
      <c r="B7" s="18">
        <v>561100000</v>
      </c>
      <c r="C7" s="18">
        <v>516100000</v>
      </c>
      <c r="D7" s="18">
        <v>459900000</v>
      </c>
      <c r="E7" s="18">
        <v>387800000</v>
      </c>
      <c r="F7" s="8" t="s">
        <v>87</v>
      </c>
    </row>
    <row r="8" spans="1:6" x14ac:dyDescent="0.25">
      <c r="A8" t="s">
        <v>88</v>
      </c>
      <c r="B8" s="18">
        <v>760400000</v>
      </c>
      <c r="C8" s="18">
        <v>671900000</v>
      </c>
      <c r="D8" s="18">
        <v>628300000</v>
      </c>
      <c r="E8" s="18">
        <v>594300000</v>
      </c>
      <c r="F8" s="8" t="s">
        <v>89</v>
      </c>
    </row>
    <row r="9" spans="1:6" x14ac:dyDescent="0.25">
      <c r="A9" t="s">
        <v>90</v>
      </c>
      <c r="B9" s="18">
        <v>25200000</v>
      </c>
      <c r="C9" s="18">
        <v>-11500000</v>
      </c>
      <c r="D9" s="18">
        <v>-72000000</v>
      </c>
      <c r="E9" s="18">
        <v>-184700000</v>
      </c>
      <c r="F9" s="8" t="s">
        <v>91</v>
      </c>
    </row>
    <row r="10" spans="1:6" x14ac:dyDescent="0.25">
      <c r="A10" t="s">
        <v>92</v>
      </c>
      <c r="B10" s="18">
        <v>6324900000</v>
      </c>
      <c r="C10" s="18">
        <v>6229700000</v>
      </c>
      <c r="D10" s="18">
        <v>5427800000</v>
      </c>
      <c r="E10" s="18">
        <v>4793900000</v>
      </c>
      <c r="F10" s="8" t="s">
        <v>93</v>
      </c>
    </row>
    <row r="11" spans="1:6" x14ac:dyDescent="0.25">
      <c r="A11" t="s">
        <v>94</v>
      </c>
      <c r="B11" s="18">
        <v>219500000</v>
      </c>
      <c r="C11" s="18">
        <v>240000000</v>
      </c>
      <c r="D11" s="18">
        <v>194800000</v>
      </c>
      <c r="E11" s="18">
        <v>367800000</v>
      </c>
      <c r="F11" s="8" t="s">
        <v>95</v>
      </c>
    </row>
    <row r="12" spans="1:6" x14ac:dyDescent="0.25">
      <c r="A12" t="s">
        <v>32</v>
      </c>
      <c r="B12" s="34">
        <v>116300000</v>
      </c>
      <c r="C12" s="34">
        <v>118400000</v>
      </c>
      <c r="D12" s="34">
        <v>120800000</v>
      </c>
      <c r="E12" s="34">
        <v>122900000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2026-09-19T00:06:28Z</dcterms:modified>
</cp:coreProperties>
</file>