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<sst xmlns="http://schemas.openxmlformats.org/spreadsheetml/2006/main" count="113" uniqueCount="101">
  <si>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Dr. Reddy's Laboratories Limited (DRREDDY.NS)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</si>
  <si>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</si>
  <si>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</si>
  <si>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</si>
  <si>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</si>
  <si>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</si>
  <si>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</si>
  <si>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</si>
  <si>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</si>
  <si>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</si>
  <si>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</si>
  <si>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</si>
  <si>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</si>
  <si>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</si>
  <si>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</si>
  <si>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</si>
  <si>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</si>
  <si>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</si>
  <si>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</si>
  <si>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</si>
  <si>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</si>
  <si>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</si>
  <si>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</si>
  <si>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</si>
  <si>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</si>
  <si>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</si>
  <si>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</si>
  <si>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</si>
  <si>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</si>
  <si>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</si>
  <si>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</si>
  <si>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</si>
  <si>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</si>
  <si>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</si>
  <si>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</si>
  <si>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</si>
  <si>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</si>
  <si>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</si>
  <si>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</si>
  <si>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</si>
  <si>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</si>
  <si>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</si>
  <si>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</si>
  <si>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</si>
  <si>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</si>
  <si>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</si>
  <si>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</si>
  <si>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</si>
  <si>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</si>
  <si>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</si>
  <si>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</si>
  <si>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</si>
  <si>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</si>
  <si>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</si>
  <si>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</si>
  <si>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</si>
  <si>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</si>
  <si>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</si>
  <si>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</si>
  <si>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</si>
  <si>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</si>
  <si>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</si>
  <si>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</si>
  <si>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</si>
  <si>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</si>
  <si>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</si>
  <si>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</si>
  <si>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</si>
  <si>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</si>
  <si>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</si>
  <si>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</si>
  <si>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</si>
  <si>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</si>
  <si>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</si>
  <si>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</si>
  <si>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</si>
  <si>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</si>
  <si>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</si>
  <si>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</si>
  <si>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</si>
  <si>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</si>
  <si>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</si>
  <si>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</si>
  <si>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</si>
  <si>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</si>
  <si>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</si>
  <si>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</si>
  <si>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</si>
  <si>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</si>
  <si>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</si>
  <si>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</si>
  <si>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</si>
  <si>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</si>
  <si>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</si>
  <si>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</si>
  <si>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</si>
  <si>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</si>
  <si>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</si>
  <si>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9.9% of revenue against depreciation of 5.5%.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</si>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</sst>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0.10962715603768824</v>
      </c>
    </row>
    <row r="7" spans="1:2" x14ac:dyDescent="0.25">
      <c r="A7" t="s">
        <v>5</v>
      </c>
      <c r="B7" s="6">
        <v>0.21113477817620427</v>
      </c>
    </row>
    <row r="8" spans="1:2" x14ac:dyDescent="0.25">
      <c r="A8" t="s">
        <v>6</v>
      </c>
      <c r="B8" s="6">
        <v>0.23938152384108047</v>
      </c>
    </row>
    <row r="9" spans="1:2" x14ac:dyDescent="0.25">
      <c r="A9" t="s">
        <v>7</v>
      </c>
      <c r="B9" s="6">
        <v>0.05457249035239484</v>
      </c>
    </row>
    <row r="10" spans="1:2" x14ac:dyDescent="0.25">
      <c r="A10" t="s">
        <v>8</v>
      </c>
      <c r="B10" s="6">
        <v>0.09876333701913341</v>
      </c>
    </row>
    <row r="11" spans="1:2" x14ac:dyDescent="0.25">
      <c r="A11" t="s">
        <v>9</v>
      </c>
      <c r="B11" s="6">
        <v>0.646718854456449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13.808088749236513</v>
      </c>
    </row>
    <row r="14" spans="1:3" x14ac:dyDescent="0.25">
      <c r="A14" t="s">
        <v>12</v>
      </c>
      <c r="B14" s="6">
        <v>0.15659472845815545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0.49213999999999997</v>
      </c>
      <c r="C19" s="8" t="s">
        <v>19</v>
      </c>
    </row>
    <row r="20" spans="1:2" x14ac:dyDescent="0.25">
      <c r="A20" t="s">
        <v>20</v>
      </c>
      <c r="B20" s="10">
        <f>B17+B19*B18</f>
        <v>0.1073712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987091501056</v>
      </c>
    </row>
    <row r="23" spans="1:2" x14ac:dyDescent="0.25">
      <c r="A23" t="s">
        <v>24</v>
      </c>
      <c r="B23" s="11">
        <v>77341000000</v>
      </c>
    </row>
    <row r="24" spans="1:2" x14ac:dyDescent="0.25">
      <c r="A24" t="s">
        <v>25</v>
      </c>
      <c r="B24" s="10">
        <f>B22/(B22+B23)</f>
        <v>0.9273406252408943</v>
      </c>
    </row>
    <row r="25" spans="1:2" x14ac:dyDescent="0.25">
      <c r="A25" t="s">
        <v>26</v>
      </c>
      <c r="B25" s="10">
        <f>1-B24</f>
        <v>0.07265937475910567</v>
      </c>
    </row>
    <row r="26" spans="1:2" x14ac:dyDescent="0.25">
      <c r="A26" t="s">
        <v>27</v>
      </c>
      <c r="B26" s="12">
        <f>B24*B20+B25*B21*(1-B8)</f>
        <v>0.10332776801860441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335933000000</v>
      </c>
      <c r="C29" s="8" t="s">
        <v>30</v>
      </c>
    </row>
    <row r="30" spans="1:2" x14ac:dyDescent="0.25">
      <c r="A30" t="s">
        <v>31</v>
      </c>
      <c r="B30" s="11">
        <v>-10473000000</v>
      </c>
    </row>
    <row r="31" spans="1:2" x14ac:dyDescent="0.25">
      <c r="A31" t="s">
        <v>32</v>
      </c>
      <c r="B31" s="13">
        <v>833331689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0.10962715603768824</v>
      </c>
      <c r="C5" s="10">
        <f>Assumptions!B6</f>
        <v>0.10962715603768824</v>
      </c>
      <c r="D5" s="10">
        <f>Assumptions!B6</f>
        <v>0.10962715603768824</v>
      </c>
      <c r="E5" s="10">
        <f>Assumptions!B6</f>
        <v>0.10962715603768824</v>
      </c>
      <c r="F5" s="10">
        <f>Assumptions!B6</f>
        <v>0.10962715603768824</v>
      </c>
    </row>
    <row r="6" spans="1:6" x14ac:dyDescent="0.25">
      <c r="A6" t="s">
        <v>43</v>
      </c>
      <c r="B6" s="18">
        <f>Assumptions!B29*(1+B5)</f>
        <v>372760379409.20874</v>
      </c>
      <c r="C6" s="18">
        <f>B6*(1+C5)</f>
        <v>413625039687.36993</v>
      </c>
      <c r="D6" s="18">
        <f>C6*(1+D5)</f>
        <v>458969576454.2722</v>
      </c>
      <c r="E6" s="18">
        <f>D6*(1+E5)</f>
        <v>509285105828.7764</v>
      </c>
      <c r="F6" s="18">
        <f>E6*(1+F5)</f>
        <v>565116583593.1383</v>
      </c>
    </row>
    <row r="7" spans="1:6" x14ac:dyDescent="0.25">
      <c r="A7" t="s">
        <v>5</v>
      </c>
      <c r="B7" s="10">
        <f>Assumptions!B7</f>
        <v>0.21113477817620427</v>
      </c>
      <c r="C7" s="10">
        <f>Assumptions!B7</f>
        <v>0.21113477817620427</v>
      </c>
      <c r="D7" s="10">
        <f>Assumptions!B7</f>
        <v>0.21113477817620427</v>
      </c>
      <c r="E7" s="10">
        <f>Assumptions!B7</f>
        <v>0.21113477817620427</v>
      </c>
      <c r="F7" s="10">
        <f>Assumptions!B7</f>
        <v>0.21113477817620427</v>
      </c>
    </row>
    <row r="8" spans="1:6" x14ac:dyDescent="0.25">
      <c r="A8" t="s">
        <v>44</v>
      </c>
      <c r="B8" s="18">
        <f>B6*B7</f>
        <v>78702680019.44102</v>
      </c>
      <c r="C8" s="18">
        <f>C6*C7</f>
        <v>87330631002.51654</v>
      </c>
      <c r="D8" s="18">
        <f>D6*D7</f>
        <v>96904439714.2992</v>
      </c>
      <c r="E8" s="18">
        <f>E6*E7</f>
        <v>107527797847.60342</v>
      </c>
      <c r="F8" s="18">
        <f>F6*F7</f>
        <v>119315764520.63165</v>
      </c>
    </row>
    <row r="9" spans="1:6" x14ac:dyDescent="0.25">
      <c r="A9" t="s">
        <v>45</v>
      </c>
      <c r="B9" s="18">
        <f>B8*(1-Assumptions!B8)</f>
        <v>59862712546.01028</v>
      </c>
      <c r="C9" s="18">
        <f>C8*(1-Assumptions!B8)</f>
        <v>66425291475.13103</v>
      </c>
      <c r="D9" s="18">
        <f>D8*(1-Assumptions!B8)</f>
        <v>73707307268.52414</v>
      </c>
      <c r="E9" s="18">
        <f>E8*(1-Assumptions!B8)</f>
        <v>81787629743.56847</v>
      </c>
      <c r="F9" s="18">
        <f>F8*(1-Assumptions!B8)</f>
        <v>90753774991.41933</v>
      </c>
    </row>
    <row r="10" spans="1:6" x14ac:dyDescent="0.25">
      <c r="A10" t="s">
        <v>46</v>
      </c>
      <c r="B10" s="18">
        <f>B6*Assumptions!B9</f>
        <v>20342462209.064083</v>
      </c>
      <c r="C10" s="18">
        <f>C6*Assumptions!B9</f>
        <v>22572548487.847927</v>
      </c>
      <c r="D10" s="18">
        <f>D6*Assumptions!B9</f>
        <v>25047112783.093513</v>
      </c>
      <c r="E10" s="18">
        <f>E6*Assumptions!B9</f>
        <v>27792956524.459286</v>
      </c>
      <c r="F10" s="18">
        <f>F6*Assumptions!B9</f>
        <v>30839819306.114872</v>
      </c>
    </row>
    <row r="11" spans="1:6" x14ac:dyDescent="0.25">
      <c r="A11" t="s">
        <v>47</v>
      </c>
      <c r="B11" s="18">
        <f>-B6*Assumptions!B10</f>
        <v>-36815058978.97172</v>
      </c>
      <c r="C11" s="18">
        <f>-C6*Assumptions!B10</f>
        <v>-40850989194.19615</v>
      </c>
      <c r="D11" s="18">
        <f>-D6*Assumptions!B10</f>
        <v>-45329366960.8822</v>
      </c>
      <c r="E11" s="18">
        <f>-E6*Assumptions!B10</f>
        <v>-50298696545.79247</v>
      </c>
      <c r="F11" s="18">
        <f>-F6*Assumptions!B10</f>
        <v>-55812799600.5104</v>
      </c>
    </row>
    <row r="12" spans="1:6" x14ac:dyDescent="0.25">
      <c r="A12" t="s">
        <v>48</v>
      </c>
      <c r="B12" s="18">
        <f>-(B6-Assumptions!B29)*Assumptions!B11</f>
        <v>-23816960624.156498</v>
      </c>
      <c r="C12" s="18">
        <f>-(C6-B6)*Assumptions!B11</f>
        <v>-26427946282.844364</v>
      </c>
      <c r="D12" s="18">
        <f>-(D6-C6)*Assumptions!B11</f>
        <v>-29325166873.749382</v>
      </c>
      <c r="E12" s="18">
        <f>-(E6-D6)*Assumptions!B11</f>
        <v>-32540001518.449177</v>
      </c>
      <c r="F12" s="18">
        <f>-(F6-E6)*Assumptions!B11</f>
        <v>-36107269342.37882</v>
      </c>
    </row>
    <row r="13" spans="1:6" x14ac:dyDescent="0.25">
      <c r="A13" s="19" t="s">
        <v>49</v>
      </c>
      <c r="B13" s="20">
        <f>B9+B10+B11+B12</f>
        <v>19573155151.94614</v>
      </c>
      <c r="C13" s="20">
        <f>C9+C10+C11+C12</f>
        <v>21718904485.938442</v>
      </c>
      <c r="D13" s="20">
        <f>D9+D10+D11+D12</f>
        <v>24099886216.98606</v>
      </c>
      <c r="E13" s="20">
        <f>E9+E10+E11+E12</f>
        <v>26741888203.786106</v>
      </c>
      <c r="F13" s="20">
        <f>F9+F10+F11+F12</f>
        <v>29673525354.644974</v>
      </c>
    </row>
    <row r="14" spans="1:6" x14ac:dyDescent="0.25">
      <c r="A14" t="s">
        <v>50</v>
      </c>
      <c r="B14" s="21">
        <f>1/(1+Assumptions!$B$26)^(1-0.5*Assumptions!$B$32)</f>
        <v>0.9520236250134205</v>
      </c>
      <c r="C14" s="21">
        <f>1/(1+Assumptions!$B$26)^(2-0.5*Assumptions!$B$32)</f>
        <v>0.8628656439265538</v>
      </c>
      <c r="D14" s="21">
        <f>1/(1+Assumptions!$B$26)^(3-0.5*Assumptions!$B$32)</f>
        <v>0.7820573984792559</v>
      </c>
      <c r="E14" s="21">
        <f>1/(1+Assumptions!$B$26)^(4-0.5*Assumptions!$B$32)</f>
        <v>0.7088169274337242</v>
      </c>
      <c r="F14" s="21">
        <f>1/(1+Assumptions!$B$26)^(5-0.5*Assumptions!$B$32)</f>
        <v>0.6424355010176559</v>
      </c>
    </row>
    <row r="15" spans="1:6" x14ac:dyDescent="0.25">
      <c r="A15" s="19" t="s">
        <v>51</v>
      </c>
      <c r="B15" s="20">
        <f>B13*B14</f>
        <v>18634106120.70587</v>
      </c>
      <c r="C15" s="20">
        <f>C13*C14</f>
        <v>18740496504.63859</v>
      </c>
      <c r="D15" s="20">
        <f>D13*D14</f>
        <v>18847494318.502197</v>
      </c>
      <c r="E15" s="20">
        <f>E13*E14</f>
        <v>18955103030.38382</v>
      </c>
      <c r="F15" s="20">
        <f>F13*F14</f>
        <v>19063326128.17146</v>
      </c>
    </row>
    <row r="17" spans="1:2" x14ac:dyDescent="0.25">
      <c r="A17" s="22" t="s">
        <v>52</v>
      </c>
      <c r="B17" s="23">
        <f>SUM(B15:F15)</f>
        <v>94240526102.40195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29673525354.644974</v>
      </c>
    </row>
    <row r="5" spans="1:2" x14ac:dyDescent="0.25">
      <c r="A5" t="s">
        <v>56</v>
      </c>
      <c r="B5" s="18">
        <f>IF(Assumptions!$B$33=0,B4,B4-Forecast!F11-Forecast!F10-Forecast!F12)</f>
        <v>99290085336.17346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0.15964777515917716</v>
      </c>
    </row>
    <row r="7" spans="1:2" x14ac:dyDescent="0.25">
      <c r="A7" t="s">
        <v>58</v>
      </c>
      <c r="B7" s="18">
        <f>-MAX(Forecast!F9,0)*B6</f>
        <v>-15851441219.284935</v>
      </c>
    </row>
    <row r="8" spans="1:2" x14ac:dyDescent="0.25">
      <c r="A8" t="s">
        <v>59</v>
      </c>
      <c r="B8" s="18">
        <f>IF(OR(Assumptions!$B$33=0,Assumptions!B12&lt;=0),B5,MAX(B5+B7,0))</f>
        <v>83438644116.88852</v>
      </c>
    </row>
    <row r="9" spans="1:2" x14ac:dyDescent="0.25">
      <c r="A9" t="s">
        <v>60</v>
      </c>
      <c r="B9" s="18">
        <f>B8*(1+Assumptions!B12)/(Assumptions!B26-Assumptions!B12)</f>
        <v>1091881109129.7395</v>
      </c>
    </row>
    <row r="10" spans="1:2" x14ac:dyDescent="0.25">
      <c r="A10" t="s">
        <v>61</v>
      </c>
      <c r="B10" s="18">
        <f>B9/(1+Assumptions!B26)^(5-0.5*Assumptions!B32)</f>
        <v>701463187395.478</v>
      </c>
    </row>
    <row r="11" spans="1:2" x14ac:dyDescent="0.25">
      <c r="A11" t="s">
        <v>62</v>
      </c>
      <c r="B11" s="18">
        <f>Forecast!B17+B10</f>
        <v>795703713497.88</v>
      </c>
    </row>
    <row r="12" spans="1:2" x14ac:dyDescent="0.25">
      <c r="A12" t="s">
        <v>63</v>
      </c>
      <c r="B12" s="18">
        <f>-Assumptions!B30</f>
        <v>10473000000</v>
      </c>
    </row>
    <row r="13" spans="1:2" x14ac:dyDescent="0.25">
      <c r="A13" t="s">
        <v>64</v>
      </c>
      <c r="B13" s="18">
        <f>B11+B12</f>
        <v>806176713497.88</v>
      </c>
    </row>
    <row r="14" spans="1:2" x14ac:dyDescent="0.25">
      <c r="A14" s="19" t="s">
        <v>65</v>
      </c>
      <c r="B14" s="24">
        <f>B13/Assumptions!B31</f>
        <v>967.413965098692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150155583826.74652</v>
      </c>
    </row>
    <row r="18" spans="1:2" x14ac:dyDescent="0.25">
      <c r="A18" t="s">
        <v>60</v>
      </c>
      <c r="B18" s="18">
        <f>B17*Assumptions!B13</f>
        <v>2073361627673.1387</v>
      </c>
    </row>
    <row r="19" spans="1:2" x14ac:dyDescent="0.25">
      <c r="A19" t="s">
        <v>61</v>
      </c>
      <c r="B19" s="18">
        <f>B18/(1+Assumptions!B26)^(5-0.5*Assumptions!B32)</f>
        <v>1332001116064.9753</v>
      </c>
    </row>
    <row r="20" spans="1:2" x14ac:dyDescent="0.25">
      <c r="A20" t="s">
        <v>62</v>
      </c>
      <c r="B20" s="18">
        <f>Forecast!B17+B19</f>
        <v>1426241642167.3772</v>
      </c>
    </row>
    <row r="21" spans="1:2" x14ac:dyDescent="0.25">
      <c r="A21" t="s">
        <v>63</v>
      </c>
      <c r="B21" s="18">
        <f>-Assumptions!B30</f>
        <v>10473000000</v>
      </c>
    </row>
    <row r="22" spans="1:2" x14ac:dyDescent="0.25">
      <c r="A22" t="s">
        <v>64</v>
      </c>
      <c r="B22" s="18">
        <f>B20+B21</f>
        <v>1436714642167.3772</v>
      </c>
    </row>
    <row r="23" spans="1:2" x14ac:dyDescent="0.25">
      <c r="A23" s="19" t="s">
        <v>65</v>
      </c>
      <c r="B23" s="25">
        <f>B22/Assumptions!B31</f>
        <v>1724.0609725179636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967.413965098692</v>
      </c>
    </row>
    <row r="29" spans="1:2" x14ac:dyDescent="0.25">
      <c r="A29" s="19" t="s">
        <v>73</v>
      </c>
      <c r="B29" s="12">
        <f>B28/B26-1</f>
        <v>-0.18361690708971146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0.083328</v>
      </c>
      <c r="B5" s="31">
        <v>1247.3756411809281</v>
      </c>
      <c r="C5" s="31">
        <v>1298.7074595977995</v>
      </c>
      <c r="D5" s="31">
        <v>1358.3848517309457</v>
      </c>
      <c r="E5" s="31">
        <v>1428.755244930806</v>
      </c>
      <c r="F5" s="31">
        <v>1513.137522991467</v>
      </c>
    </row>
    <row r="6" spans="1:6" x14ac:dyDescent="0.25">
      <c r="A6" s="30">
        <v>0.093328</v>
      </c>
      <c r="B6" s="31">
        <v>1062.6751820438776</v>
      </c>
      <c r="C6" s="31">
        <v>1095.8864293130625</v>
      </c>
      <c r="D6" s="31">
        <v>1133.585585122502</v>
      </c>
      <c r="E6" s="31">
        <v>1176.83566469617</v>
      </c>
      <c r="F6" s="31">
        <v>1227.0641789458664</v>
      </c>
    </row>
    <row r="7" spans="1:6" x14ac:dyDescent="0.25">
      <c r="A7" s="30">
        <v>0.103328</v>
      </c>
      <c r="B7" s="31">
        <v>920.9998541347426</v>
      </c>
      <c r="C7" s="31">
        <v>942.9594754219886</v>
      </c>
      <c r="D7" s="32">
        <v>967.4106159510778</v>
      </c>
      <c r="E7" s="31">
        <v>994.862941724461</v>
      </c>
      <c r="F7" s="31">
        <v>1025.975300925377</v>
      </c>
    </row>
    <row r="8" spans="1:6" x14ac:dyDescent="0.25">
      <c r="A8" s="30">
        <v>0.113328</v>
      </c>
      <c r="B8" s="31">
        <v>809.1610333926913</v>
      </c>
      <c r="C8" s="31">
        <v>823.826534432758</v>
      </c>
      <c r="D8" s="31">
        <v>839.8866891905936</v>
      </c>
      <c r="E8" s="31">
        <v>857.5925514028364</v>
      </c>
      <c r="F8" s="31">
        <v>877.2592779969717</v>
      </c>
    </row>
    <row r="9" spans="1:6" x14ac:dyDescent="0.25">
      <c r="A9" s="30">
        <v>0.123328</v>
      </c>
      <c r="B9" s="31">
        <v>718.8436318845122</v>
      </c>
      <c r="C9" s="31">
        <v>728.6237897543031</v>
      </c>
      <c r="D9" s="31">
        <v>739.1693361505515</v>
      </c>
      <c r="E9" s="31">
        <v>750.6032869730614</v>
      </c>
      <c r="F9" s="31">
        <v>763.0765124599668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335933000000</v>
      </c>
      <c r="C5" s="18">
        <v>325535000000</v>
      </c>
      <c r="D5" s="18">
        <v>279164000000</v>
      </c>
      <c r="E5" s="18">
        <v>245879000000</v>
      </c>
      <c r="F5" s="8" t="s">
        <v>84</v>
      </c>
    </row>
    <row r="6" spans="1:6" x14ac:dyDescent="0.25">
      <c r="A6" t="s">
        <v>44</v>
      </c>
      <c r="B6" s="18">
        <v>50123000000</v>
      </c>
      <c r="C6" s="18">
        <v>72014000000</v>
      </c>
      <c r="D6" s="18">
        <v>65308000000</v>
      </c>
      <c r="E6" s="18">
        <v>59054000000</v>
      </c>
      <c r="F6" s="8" t="s">
        <v>85</v>
      </c>
    </row>
    <row r="7" spans="1:6" x14ac:dyDescent="0.25">
      <c r="A7" t="s">
        <v>86</v>
      </c>
      <c r="B7" s="18">
        <v>20605000000</v>
      </c>
      <c r="C7" s="18">
        <v>17058000000</v>
      </c>
      <c r="D7" s="18">
        <v>14841000000</v>
      </c>
      <c r="E7" s="18">
        <v>12636000000</v>
      </c>
      <c r="F7" s="8" t="s">
        <v>87</v>
      </c>
    </row>
    <row r="8" spans="1:6" x14ac:dyDescent="0.25">
      <c r="A8" t="s">
        <v>88</v>
      </c>
      <c r="B8" s="18">
        <v>38425000000</v>
      </c>
      <c r="C8" s="18">
        <v>34398000000</v>
      </c>
      <c r="D8" s="18">
        <v>27435000000</v>
      </c>
      <c r="E8" s="18">
        <v>18866000000</v>
      </c>
      <c r="F8" s="8" t="s">
        <v>89</v>
      </c>
    </row>
    <row r="9" spans="1:6" x14ac:dyDescent="0.25">
      <c r="A9" t="s">
        <v>90</v>
      </c>
      <c r="B9" s="18">
        <v>11636000000</v>
      </c>
      <c r="C9" s="18">
        <v>29989000000</v>
      </c>
      <c r="D9" s="18">
        <v>20182000000</v>
      </c>
      <c r="E9" s="18">
        <v>7855000000</v>
      </c>
      <c r="F9" s="8" t="s">
        <v>91</v>
      </c>
    </row>
    <row r="10" spans="1:6" x14ac:dyDescent="0.25">
      <c r="A10" t="s">
        <v>92</v>
      </c>
      <c r="B10" s="18">
        <v>77341000000</v>
      </c>
      <c r="C10" s="18">
        <v>46766000000</v>
      </c>
      <c r="D10" s="18">
        <v>20020000000</v>
      </c>
      <c r="E10" s="18">
        <v>13472000000</v>
      </c>
      <c r="F10" s="8" t="s">
        <v>93</v>
      </c>
    </row>
    <row r="11" spans="1:6" x14ac:dyDescent="0.25">
      <c r="A11" t="s">
        <v>94</v>
      </c>
      <c r="B11" s="18">
        <v>87814000000</v>
      </c>
      <c r="C11" s="18">
        <v>57908000000</v>
      </c>
      <c r="D11" s="18">
        <v>81470000000</v>
      </c>
      <c r="E11" s="18">
        <v>61797000000</v>
      </c>
      <c r="F11" s="8" t="s">
        <v>95</v>
      </c>
    </row>
    <row r="12" spans="1:6" x14ac:dyDescent="0.25">
      <c r="A12" t="s">
        <v>32</v>
      </c>
      <c r="B12" s="34">
        <v>833331689</v>
      </c>
      <c r="C12" s="34">
        <v>834179134</v>
      </c>
      <c r="D12" s="34">
        <v>833542545</v>
      </c>
      <c r="E12" s="34">
        <v>831940850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2026-09-19T00:08:18Z</dcterms:modified>
</cp:coreProperties>
</file>