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<sst xmlns="http://schemas.openxmlformats.org/spreadsheetml/2006/main" count="114" uniqueCount="102">
  <si>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Daimler Truck Holding AG (DTG.DE)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</si>
  <si>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</si>
  <si>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</si>
  <si>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</si>
  <si>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</si>
  <si>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</si>
  <si>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</si>
  <si>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</si>
  <si>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</si>
  <si>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</si>
  <si>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</si>
  <si>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</si>
  <si>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</si>
  <si>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</si>
  <si>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</si>
  <si>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</si>
  <si>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</si>
  <si>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</si>
  <si>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</si>
  <si>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</si>
  <si>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</si>
  <si>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</si>
  <si>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</si>
  <si>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</si>
  <si>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</si>
  <si>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</si>
  <si>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</si>
  <si>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</si>
  <si>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</si>
  <si>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</si>
  <si>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</si>
  <si>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</si>
  <si>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</si>
  <si>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</si>
  <si>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</si>
  <si>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</si>
  <si>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</si>
  <si>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</si>
  <si>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</si>
  <si>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</si>
  <si>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</si>
  <si>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</si>
  <si>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</si>
  <si>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</si>
  <si>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</si>
  <si>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</si>
  <si>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</si>
  <si>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</si>
  <si>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</si>
  <si>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</si>
  <si>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</si>
  <si>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</si>
  <si>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</si>
  <si>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</si>
  <si>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</si>
  <si>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</si>
  <si>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</si>
  <si>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</si>
  <si>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</si>
  <si>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</si>
  <si>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</si>
  <si>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</si>
  <si>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</si>
  <si>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</si>
  <si>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</si>
  <si>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</si>
  <si>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</si>
  <si>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</si>
  <si>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</si>
  <si>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</si>
  <si>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</si>
  <si>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</si>
  <si>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</si>
  <si>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</si>
  <si>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</si>
  <si>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</si>
  <si>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</si>
  <si>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</si>
  <si>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</si>
  <si>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</si>
  <si>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</si>
  <si>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</si>
  <si>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</si>
  <si>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</si>
  <si>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</si>
  <si>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</si>
  <si>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</si>
  <si>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</si>
  <si>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</si>
  <si>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</si>
  <si>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</si>
  <si>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</si>
  <si>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</si>
  <si>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</si>
  <si>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</si>
  <si>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</si>
  <si>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</si>
  <si>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</si>
  <si>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</si>
  <si>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2.9% of revenue against depreciation of 2.2%.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</si>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</sst>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-0.03676550295115599</v>
      </c>
    </row>
    <row r="7" spans="1:2" x14ac:dyDescent="0.25">
      <c r="A7" t="s">
        <v>5</v>
      </c>
      <c r="B7" s="6">
        <v>0.0756600141805901</v>
      </c>
    </row>
    <row r="8" spans="1:2" x14ac:dyDescent="0.25">
      <c r="A8" t="s">
        <v>6</v>
      </c>
      <c r="B8" s="6">
        <v>0.22663139464196655</v>
      </c>
    </row>
    <row r="9" spans="1:2" x14ac:dyDescent="0.25">
      <c r="A9" t="s">
        <v>7</v>
      </c>
      <c r="B9" s="6">
        <v>0.02221193735998874</v>
      </c>
    </row>
    <row r="10" spans="1:2" x14ac:dyDescent="0.25">
      <c r="A10" t="s">
        <v>8</v>
      </c>
      <c r="B10" s="6">
        <v>0.028843555149735054</v>
      </c>
    </row>
    <row r="11" spans="1:2" x14ac:dyDescent="0.25">
      <c r="A11" t="s">
        <v>9</v>
      </c>
      <c r="B11" s="6">
        <v>0.15657979754469092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12.927328685117493</v>
      </c>
    </row>
    <row r="14" spans="1:3" x14ac:dyDescent="0.25">
      <c r="A14" t="s">
        <v>12</v>
      </c>
      <c r="B14" s="6">
        <v>0.0672830642098205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0.94908</v>
      </c>
      <c r="C19" s="8" t="s">
        <v>19</v>
      </c>
    </row>
    <row r="20" spans="1:2" x14ac:dyDescent="0.25">
      <c r="A20" t="s">
        <v>20</v>
      </c>
      <c r="B20" s="10">
        <f>B17+B19*B18</f>
        <v>0.0829448</v>
      </c>
    </row>
    <row r="21" spans="1:3" x14ac:dyDescent="0.25">
      <c r="A21" t="s">
        <v>21</v>
      </c>
      <c r="B21" s="6">
        <v>0.026</v>
      </c>
      <c r="C21" s="8" t="s">
        <v>22</v>
      </c>
    </row>
    <row r="22" spans="1:2" x14ac:dyDescent="0.25">
      <c r="A22" t="s">
        <v>23</v>
      </c>
      <c r="B22" s="11">
        <v>33061668864</v>
      </c>
    </row>
    <row r="23" spans="1:2" x14ac:dyDescent="0.25">
      <c r="A23" t="s">
        <v>24</v>
      </c>
      <c r="B23" s="11">
        <v>27652000000</v>
      </c>
    </row>
    <row r="24" spans="1:2" x14ac:dyDescent="0.25">
      <c r="A24" t="s">
        <v>25</v>
      </c>
      <c r="B24" s="10">
        <f>B22/(B22+B23)</f>
        <v>0.5445506668038608</v>
      </c>
    </row>
    <row r="25" spans="1:2" x14ac:dyDescent="0.25">
      <c r="A25" t="s">
        <v>26</v>
      </c>
      <c r="B25" s="10">
        <f>1-B24</f>
        <v>0.4554493331961392</v>
      </c>
    </row>
    <row r="26" spans="1:2" x14ac:dyDescent="0.25">
      <c r="A26" t="s">
        <v>27</v>
      </c>
      <c r="B26" s="12">
        <f>B24*B20+B25*B21*(1-B8)</f>
        <v>0.054325631754166624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45530000000</v>
      </c>
      <c r="C29" s="8" t="s">
        <v>30</v>
      </c>
    </row>
    <row r="30" spans="1:2" x14ac:dyDescent="0.25">
      <c r="A30" t="s">
        <v>31</v>
      </c>
      <c r="B30" s="11">
        <v>16450000000</v>
      </c>
    </row>
    <row r="31" spans="1:2" x14ac:dyDescent="0.25">
      <c r="A31" t="s">
        <v>32</v>
      </c>
      <c r="B31" s="13">
        <v>769000000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-0.03676550295115599</v>
      </c>
      <c r="C5" s="10">
        <f>Assumptions!B6</f>
        <v>-0.03676550295115599</v>
      </c>
      <c r="D5" s="10">
        <f>Assumptions!B6</f>
        <v>-0.03676550295115599</v>
      </c>
      <c r="E5" s="10">
        <f>Assumptions!B6</f>
        <v>-0.03676550295115599</v>
      </c>
      <c r="F5" s="10">
        <f>Assumptions!B6</f>
        <v>-0.03676550295115599</v>
      </c>
    </row>
    <row r="6" spans="1:6" x14ac:dyDescent="0.25">
      <c r="A6" t="s">
        <v>43</v>
      </c>
      <c r="B6" s="18">
        <f>Assumptions!B29*(1+B5)</f>
        <v>43856066650.633865</v>
      </c>
      <c r="C6" s="18">
        <f>B6*(1+C5)</f>
        <v>42243676302.76389</v>
      </c>
      <c r="D6" s="18">
        <f>C6*(1+D5)</f>
        <v>40690566296.986946</v>
      </c>
      <c r="E6" s="18">
        <f>D6*(1+E5)</f>
        <v>39194557161.71086</v>
      </c>
      <c r="F6" s="18">
        <f>E6*(1+F5)</f>
        <v>37753549554.71273</v>
      </c>
    </row>
    <row r="7" spans="1:6" x14ac:dyDescent="0.25">
      <c r="A7" t="s">
        <v>5</v>
      </c>
      <c r="B7" s="10">
        <f>Assumptions!B7</f>
        <v>0.0756600141805901</v>
      </c>
      <c r="C7" s="10">
        <f>Assumptions!B7</f>
        <v>0.0756600141805901</v>
      </c>
      <c r="D7" s="10">
        <f>Assumptions!B7</f>
        <v>0.0756600141805901</v>
      </c>
      <c r="E7" s="10">
        <f>Assumptions!B7</f>
        <v>0.0756600141805901</v>
      </c>
      <c r="F7" s="10">
        <f>Assumptions!B7</f>
        <v>0.0756600141805901</v>
      </c>
    </row>
    <row r="8" spans="1:6" x14ac:dyDescent="0.25">
      <c r="A8" t="s">
        <v>44</v>
      </c>
      <c r="B8" s="18">
        <f>B6*B7</f>
        <v>3318150624.6918626</v>
      </c>
      <c r="C8" s="18">
        <f>C6*C7</f>
        <v>3196157148.107374</v>
      </c>
      <c r="D8" s="18">
        <f>D6*D7</f>
        <v>3078648823.0462737</v>
      </c>
      <c r="E8" s="18">
        <f>E6*E7</f>
        <v>2965460750.656993</v>
      </c>
      <c r="F8" s="18">
        <f>F6*F7</f>
        <v>2856434094.677176</v>
      </c>
    </row>
    <row r="9" spans="1:6" x14ac:dyDescent="0.25">
      <c r="A9" t="s">
        <v>45</v>
      </c>
      <c r="B9" s="18">
        <f>B8*(1-Assumptions!B8)</f>
        <v>2566153520.985833</v>
      </c>
      <c r="C9" s="18">
        <f>C8*(1-Assumptions!B8)</f>
        <v>2471807596.1369095</v>
      </c>
      <c r="D9" s="18">
        <f>D8*(1-Assumptions!B8)</f>
        <v>2380930346.6664476</v>
      </c>
      <c r="E9" s="18">
        <f>E8*(1-Assumptions!B8)</f>
        <v>2293394244.9795856</v>
      </c>
      <c r="F9" s="18">
        <f>F8*(1-Assumptions!B8)</f>
        <v>2209076452.0976243</v>
      </c>
    </row>
    <row r="10" spans="1:6" x14ac:dyDescent="0.25">
      <c r="A10" t="s">
        <v>46</v>
      </c>
      <c r="B10" s="18">
        <f>B6*Assumptions!B9</f>
        <v>974128205.2993706</v>
      </c>
      <c r="C10" s="18">
        <f>C6*Assumptions!B9</f>
        <v>938313891.8926324</v>
      </c>
      <c r="D10" s="18">
        <f>D6*Assumptions!B9</f>
        <v>903816309.7311431</v>
      </c>
      <c r="E10" s="18">
        <f>E6*Assumptions!B9</f>
        <v>870587048.5284197</v>
      </c>
      <c r="F10" s="18">
        <f>F6*Assumptions!B9</f>
        <v>838579477.82651</v>
      </c>
    </row>
    <row r="11" spans="1:6" x14ac:dyDescent="0.25">
      <c r="A11" t="s">
        <v>47</v>
      </c>
      <c r="B11" s="18">
        <f>-B6*Assumptions!B10</f>
        <v>-1264964877.0880141</v>
      </c>
      <c r="C11" s="18">
        <f>-C6*Assumptions!B10</f>
        <v>-1218457807.166326</v>
      </c>
      <c r="D11" s="18">
        <f>-D6*Assumptions!B10</f>
        <v>-1173660593.0610936</v>
      </c>
      <c r="E11" s="18">
        <f>-E6*Assumptions!B10</f>
        <v>-1130510371.0632503</v>
      </c>
      <c r="F11" s="18">
        <f>-F6*Assumptions!B10</f>
        <v>-1088946588.679612</v>
      </c>
    </row>
    <row r="12" spans="1:6" x14ac:dyDescent="0.25">
      <c r="A12" t="s">
        <v>48</v>
      </c>
      <c r="B12" s="18">
        <f>-(B6-Assumptions!B29)*Assumptions!B11</f>
        <v>262104144.94705576</v>
      </c>
      <c r="C12" s="18">
        <f>-(C6-B6)*Assumptions!B11</f>
        <v>252467754.23249403</v>
      </c>
      <c r="D12" s="18">
        <f>-(D6-C6)*Assumptions!B11</f>
        <v>243185650.2691881</v>
      </c>
      <c r="E12" s="18">
        <f>-(E6-D6)*Assumptions!B11</f>
        <v>234244807.5265375</v>
      </c>
      <c r="F12" s="18">
        <f>-(F6-E6)*Assumptions!B11</f>
        <v>225632679.36412686</v>
      </c>
    </row>
    <row r="13" spans="1:6" x14ac:dyDescent="0.25">
      <c r="A13" s="19" t="s">
        <v>49</v>
      </c>
      <c r="B13" s="20">
        <f>B9+B10+B11+B12</f>
        <v>2537420994.1442456</v>
      </c>
      <c r="C13" s="20">
        <f>C9+C10+C11+C12</f>
        <v>2444131435.09571</v>
      </c>
      <c r="D13" s="20">
        <f>D9+D10+D11+D12</f>
        <v>2354271713.605685</v>
      </c>
      <c r="E13" s="20">
        <f>E9+E10+E11+E12</f>
        <v>2267715729.9712925</v>
      </c>
      <c r="F13" s="20">
        <f>F9+F10+F11+F12</f>
        <v>2184342020.6086493</v>
      </c>
    </row>
    <row r="14" spans="1:6" x14ac:dyDescent="0.25">
      <c r="A14" t="s">
        <v>50</v>
      </c>
      <c r="B14" s="21">
        <f>1/(1+Assumptions!$B$26)^(1-0.5*Assumptions!$B$32)</f>
        <v>0.9738960796183385</v>
      </c>
      <c r="C14" s="21">
        <f>1/(1+Assumptions!$B$26)^(2-0.5*Assumptions!$B$32)</f>
        <v>0.9237146952388788</v>
      </c>
      <c r="D14" s="21">
        <f>1/(1+Assumptions!$B$26)^(3-0.5*Assumptions!$B$32)</f>
        <v>0.8761189782534453</v>
      </c>
      <c r="E14" s="21">
        <f>1/(1+Assumptions!$B$26)^(4-0.5*Assumptions!$B$32)</f>
        <v>0.8309756984621302</v>
      </c>
      <c r="F14" s="21">
        <f>1/(1+Assumptions!$B$26)^(5-0.5*Assumptions!$B$32)</f>
        <v>0.7881584905410758</v>
      </c>
    </row>
    <row r="15" spans="1:6" x14ac:dyDescent="0.25">
      <c r="A15" s="19" t="s">
        <v>51</v>
      </c>
      <c r="B15" s="20">
        <f>B13*B14</f>
        <v>2471184358.5383477</v>
      </c>
      <c r="C15" s="20">
        <f>C13*C14</f>
        <v>2257680123.6931973</v>
      </c>
      <c r="D15" s="20">
        <f>D13*D14</f>
        <v>2062622128.2552009</v>
      </c>
      <c r="E15" s="20">
        <f>E13*E14</f>
        <v>1884416662.626454</v>
      </c>
      <c r="F15" s="20">
        <f>F13*F14</f>
        <v>1721607709.7883565</v>
      </c>
    </row>
    <row r="17" spans="1:2" x14ac:dyDescent="0.25">
      <c r="A17" s="22" t="s">
        <v>52</v>
      </c>
      <c r="B17" s="23">
        <f>SUM(B15:F15)</f>
        <v>10397510982.901556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2184342020.6086493</v>
      </c>
    </row>
    <row r="5" spans="1:2" x14ac:dyDescent="0.25">
      <c r="A5" t="s">
        <v>56</v>
      </c>
      <c r="B5" s="18">
        <f>IF(Assumptions!$B$33=0,B4,B4-Forecast!F11-Forecast!F10-Forecast!F12)</f>
        <v>2209076452.0976243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0.3715645280666491</v>
      </c>
    </row>
    <row r="7" spans="1:2" x14ac:dyDescent="0.25">
      <c r="A7" t="s">
        <v>58</v>
      </c>
      <c r="B7" s="18">
        <f>-MAX(Forecast!F9,0)*B6</f>
        <v>-820814449.3868012</v>
      </c>
    </row>
    <row r="8" spans="1:2" x14ac:dyDescent="0.25">
      <c r="A8" t="s">
        <v>59</v>
      </c>
      <c r="B8" s="18">
        <f>IF(OR(Assumptions!$B$33=0,Assumptions!B12&lt;=0),B5,MAX(B5+B7,0))</f>
        <v>1388262002.710823</v>
      </c>
    </row>
    <row r="9" spans="1:2" x14ac:dyDescent="0.25">
      <c r="A9" t="s">
        <v>60</v>
      </c>
      <c r="B9" s="18">
        <f>B8*(1+Assumptions!B12)/(Assumptions!B26-Assumptions!B12)</f>
        <v>48523031480.00951</v>
      </c>
    </row>
    <row r="10" spans="1:2" x14ac:dyDescent="0.25">
      <c r="A10" t="s">
        <v>61</v>
      </c>
      <c r="B10" s="18">
        <f>B9/(1+Assumptions!B26)^(5-0.5*Assumptions!B32)</f>
        <v>38243839247.7614</v>
      </c>
    </row>
    <row r="11" spans="1:2" x14ac:dyDescent="0.25">
      <c r="A11" t="s">
        <v>62</v>
      </c>
      <c r="B11" s="18">
        <f>Forecast!B17+B10</f>
        <v>48641350230.66296</v>
      </c>
    </row>
    <row r="12" spans="1:2" x14ac:dyDescent="0.25">
      <c r="A12" t="s">
        <v>63</v>
      </c>
      <c r="B12" s="18">
        <f>-Assumptions!B30</f>
        <v>-16450000000</v>
      </c>
    </row>
    <row r="13" spans="1:2" x14ac:dyDescent="0.25">
      <c r="A13" t="s">
        <v>64</v>
      </c>
      <c r="B13" s="18">
        <f>B11+B12</f>
        <v>32191350230.662956</v>
      </c>
    </row>
    <row r="14" spans="1:2" x14ac:dyDescent="0.25">
      <c r="A14" s="19" t="s">
        <v>65</v>
      </c>
      <c r="B14" s="24">
        <f>B13/Assumptions!B31</f>
        <v>41.86131369397003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3695013572.503686</v>
      </c>
    </row>
    <row r="18" spans="1:2" x14ac:dyDescent="0.25">
      <c r="A18" t="s">
        <v>60</v>
      </c>
      <c r="B18" s="18">
        <f>B17*Assumptions!B13</f>
        <v>47766654947.725365</v>
      </c>
    </row>
    <row r="19" spans="1:2" x14ac:dyDescent="0.25">
      <c r="A19" t="s">
        <v>61</v>
      </c>
      <c r="B19" s="18">
        <f>B18/(1+Assumptions!B26)^(5-0.5*Assumptions!B32)</f>
        <v>37647694661.79563</v>
      </c>
    </row>
    <row r="20" spans="1:2" x14ac:dyDescent="0.25">
      <c r="A20" t="s">
        <v>62</v>
      </c>
      <c r="B20" s="18">
        <f>Forecast!B17+B19</f>
        <v>48045205644.69719</v>
      </c>
    </row>
    <row r="21" spans="1:2" x14ac:dyDescent="0.25">
      <c r="A21" t="s">
        <v>63</v>
      </c>
      <c r="B21" s="18">
        <f>-Assumptions!B30</f>
        <v>-16450000000</v>
      </c>
    </row>
    <row r="22" spans="1:2" x14ac:dyDescent="0.25">
      <c r="A22" t="s">
        <v>64</v>
      </c>
      <c r="B22" s="18">
        <f>B20+B21</f>
        <v>31595205644.69719</v>
      </c>
    </row>
    <row r="23" spans="1:2" x14ac:dyDescent="0.25">
      <c r="A23" s="19" t="s">
        <v>65</v>
      </c>
      <c r="B23" s="25">
        <f>B22/Assumptions!B31</f>
        <v>41.086093166056166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43.49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41.86131369397003</v>
      </c>
    </row>
    <row r="29" spans="1:2" x14ac:dyDescent="0.25">
      <c r="A29" s="19" t="s">
        <v>73</v>
      </c>
      <c r="B29" s="12">
        <f>B28/B26-1</f>
        <v>-0.037449673626810065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0.034326</v>
      </c>
      <c r="B5" s="31">
        <v>93.46638357254524</v>
      </c>
      <c r="C5" s="31">
        <v>116.23005324939848</v>
      </c>
      <c r="D5" s="31">
        <v>163.20589700878358</v>
      </c>
      <c r="E5" s="31">
        <v>318.347361738814</v>
      </c>
      <c r="F5" s="31" t="s">
        <v>76</v>
      </c>
    </row>
    <row r="6" spans="1:6" x14ac:dyDescent="0.25">
      <c r="A6" s="30">
        <v>0.044326</v>
      </c>
      <c r="B6" s="31">
        <v>55.993858101485664</v>
      </c>
      <c r="C6" s="31">
        <v>62.07169973226178</v>
      </c>
      <c r="D6" s="31">
        <v>71.203570478987</v>
      </c>
      <c r="E6" s="31">
        <v>86.58718336268868</v>
      </c>
      <c r="F6" s="31">
        <v>118.27788173042303</v>
      </c>
    </row>
    <row r="7" spans="1:6" x14ac:dyDescent="0.25">
      <c r="A7" s="30">
        <v>0.054326</v>
      </c>
      <c r="B7" s="31">
        <v>37.53806619739685</v>
      </c>
      <c r="C7" s="31">
        <v>39.40902631506284</v>
      </c>
      <c r="D7" s="32">
        <v>41.86060009233046</v>
      </c>
      <c r="E7" s="31">
        <v>45.25080795565805</v>
      </c>
      <c r="F7" s="31">
        <v>50.3081768268556</v>
      </c>
    </row>
    <row r="8" spans="1:6" x14ac:dyDescent="0.25">
      <c r="A8" s="30">
        <v>0.064326</v>
      </c>
      <c r="B8" s="31">
        <v>26.534819270257966</v>
      </c>
      <c r="C8" s="31">
        <v>26.928194623171834</v>
      </c>
      <c r="D8" s="31">
        <v>27.38059468282796</v>
      </c>
      <c r="E8" s="31">
        <v>27.91781245164828</v>
      </c>
      <c r="F8" s="31">
        <v>28.583231467703563</v>
      </c>
    </row>
    <row r="9" spans="1:6" x14ac:dyDescent="0.25">
      <c r="A9" s="30">
        <v>0.074326</v>
      </c>
      <c r="B9" s="31">
        <v>19.96883307284139</v>
      </c>
      <c r="C9" s="31">
        <v>20.10879221159602</v>
      </c>
      <c r="D9" s="31">
        <v>20.248751350350638</v>
      </c>
      <c r="E9" s="31">
        <v>20.388710489105275</v>
      </c>
      <c r="F9" s="31">
        <v>20.52866962785989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45530000000</v>
      </c>
      <c r="C5" s="18">
        <v>50173000000</v>
      </c>
      <c r="D5" s="18">
        <v>55890000000</v>
      </c>
      <c r="E5" s="18">
        <v>50945000000</v>
      </c>
      <c r="F5" s="8" t="s">
        <v>85</v>
      </c>
    </row>
    <row r="6" spans="1:6" x14ac:dyDescent="0.25">
      <c r="A6" t="s">
        <v>44</v>
      </c>
      <c r="B6" s="18">
        <v>2755000000</v>
      </c>
      <c r="C6" s="18">
        <v>3949000000</v>
      </c>
      <c r="D6" s="18">
        <v>5396000000</v>
      </c>
      <c r="E6" s="18">
        <v>3407000000</v>
      </c>
      <c r="F6" s="8" t="s">
        <v>86</v>
      </c>
    </row>
    <row r="7" spans="1:6" x14ac:dyDescent="0.25">
      <c r="A7" t="s">
        <v>87</v>
      </c>
      <c r="B7" s="18">
        <v>1075000000</v>
      </c>
      <c r="C7" s="18">
        <v>1153000000</v>
      </c>
      <c r="D7" s="18">
        <v>1133000000</v>
      </c>
      <c r="E7" s="18">
        <v>1120000000</v>
      </c>
      <c r="F7" s="8" t="s">
        <v>88</v>
      </c>
    </row>
    <row r="8" spans="1:6" x14ac:dyDescent="0.25">
      <c r="A8" t="s">
        <v>89</v>
      </c>
      <c r="B8" s="18">
        <v>1475000000</v>
      </c>
      <c r="C8" s="18">
        <v>1876000000</v>
      </c>
      <c r="D8" s="18">
        <v>1306000000</v>
      </c>
      <c r="E8" s="18">
        <v>1132000000</v>
      </c>
      <c r="F8" s="8" t="s">
        <v>90</v>
      </c>
    </row>
    <row r="9" spans="1:6" x14ac:dyDescent="0.25">
      <c r="A9" t="s">
        <v>91</v>
      </c>
      <c r="B9" s="18">
        <v>-727000000</v>
      </c>
      <c r="C9" s="18">
        <v>2441000000</v>
      </c>
      <c r="D9" s="18">
        <v>4763000000</v>
      </c>
      <c r="E9" s="18">
        <v>4119000000</v>
      </c>
      <c r="F9" s="8" t="s">
        <v>92</v>
      </c>
    </row>
    <row r="10" spans="1:6" x14ac:dyDescent="0.25">
      <c r="A10" t="s">
        <v>93</v>
      </c>
      <c r="B10" s="18">
        <v>27652000000</v>
      </c>
      <c r="C10" s="18">
        <v>26376000000</v>
      </c>
      <c r="D10" s="18">
        <v>22714000000</v>
      </c>
      <c r="E10" s="18">
        <v>18583000000</v>
      </c>
      <c r="F10" s="8" t="s">
        <v>94</v>
      </c>
    </row>
    <row r="11" spans="1:6" x14ac:dyDescent="0.25">
      <c r="A11" t="s">
        <v>95</v>
      </c>
      <c r="B11" s="18">
        <v>11202000000</v>
      </c>
      <c r="C11" s="18">
        <v>8758000000</v>
      </c>
      <c r="D11" s="18">
        <v>8840000000</v>
      </c>
      <c r="E11" s="18">
        <v>7095000000</v>
      </c>
      <c r="F11" s="8" t="s">
        <v>96</v>
      </c>
    </row>
    <row r="12" spans="1:6" x14ac:dyDescent="0.25">
      <c r="A12" t="s">
        <v>32</v>
      </c>
      <c r="B12" s="34">
        <v>769000000</v>
      </c>
      <c r="C12" s="34">
        <v>796000000</v>
      </c>
      <c r="D12" s="34">
        <v>818000000</v>
      </c>
      <c r="E12" s="34">
        <v>823000000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2026-09-19T00:09:34Z</dcterms:modified>
</cp:coreProperties>
</file>