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<sst xmlns="http://schemas.openxmlformats.org/spreadsheetml/2006/main" count="112" uniqueCount="100">
  <si>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eBay Inc. (EBAY)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</si>
  <si>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</si>
  <si>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</si>
  <si>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</si>
  <si>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</si>
  <si>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</si>
  <si>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</si>
  <si>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</si>
  <si>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</si>
  <si>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</si>
  <si>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</si>
  <si>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</si>
  <si>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</si>
  <si>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</si>
  <si>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</si>
  <si>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</si>
  <si>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</si>
  <si>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</si>
  <si>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</si>
  <si>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</si>
  <si>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</si>
  <si>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</si>
  <si>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</si>
  <si>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</si>
  <si>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</si>
  <si>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</si>
  <si>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</si>
  <si>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</si>
  <si>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</si>
  <si>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</si>
  <si>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</si>
  <si>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</si>
  <si>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</si>
  <si>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</si>
  <si>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</si>
  <si>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</si>
  <si>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</si>
  <si>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</si>
  <si>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</si>
  <si>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</si>
  <si>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</si>
  <si>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</si>
  <si>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</si>
  <si>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</si>
  <si>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</si>
  <si>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</si>
  <si>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</si>
  <si>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</si>
  <si>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</si>
  <si>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</si>
  <si>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</si>
  <si>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</si>
  <si>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</si>
  <si>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</si>
  <si>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</si>
  <si>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</si>
  <si>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</si>
  <si>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</si>
  <si>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</si>
  <si>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</si>
  <si>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</si>
  <si>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</si>
  <si>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</si>
  <si>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</si>
  <si>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</si>
  <si>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</si>
  <si>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</si>
  <si>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</si>
  <si>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</si>
  <si>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</si>
  <si>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</si>
  <si>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</si>
  <si>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</si>
  <si>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</si>
  <si>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</si>
  <si>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</si>
  <si>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</si>
  <si>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</si>
  <si>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</si>
  <si>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</si>
  <si>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</si>
  <si>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</si>
  <si>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</si>
  <si>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</si>
  <si>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</si>
  <si>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</si>
  <si>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</si>
  <si>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</si>
  <si>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</si>
  <si>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</si>
  <si>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</si>
  <si>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</si>
  <si>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</si>
  <si>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</si>
  <si>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</si>
  <si>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</si>
  <si>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</si>
  <si>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</si>
  <si>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20.1x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</si>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</sst>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0.042572293921697035</v>
      </c>
    </row>
    <row r="7" spans="1:2" x14ac:dyDescent="0.25">
      <c r="A7" t="s">
        <v>5</v>
      </c>
      <c r="B7" s="6">
        <v>0.21560605403534044</v>
      </c>
    </row>
    <row r="8" spans="1:2" x14ac:dyDescent="0.25">
      <c r="A8" t="s">
        <v>6</v>
      </c>
      <c r="B8" s="6">
        <v>0.13480710879930646</v>
      </c>
    </row>
    <row r="9" spans="1:2" x14ac:dyDescent="0.25">
      <c r="A9" t="s">
        <v>7</v>
      </c>
      <c r="B9" s="6">
        <v>0.03828842110234843</v>
      </c>
    </row>
    <row r="10" spans="1:2" x14ac:dyDescent="0.25">
      <c r="A10" t="s">
        <v>8</v>
      </c>
      <c r="B10" s="6">
        <v>0.04569286985280508</v>
      </c>
    </row>
    <row r="11" spans="1:2" x14ac:dyDescent="0.25">
      <c r="A11" t="s">
        <v>9</v>
      </c>
      <c r="B11" s="6">
        <v>0.29652996845425866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0.15218166765891042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1.2271299999999998</v>
      </c>
      <c r="C19" s="8" t="s">
        <v>19</v>
      </c>
    </row>
    <row r="20" spans="1:2" x14ac:dyDescent="0.25">
      <c r="A20" t="s">
        <v>20</v>
      </c>
      <c r="B20" s="10">
        <f>B17+B19*B18</f>
        <v>0.11747215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49768800256</v>
      </c>
    </row>
    <row r="23" spans="1:2" x14ac:dyDescent="0.25">
      <c r="A23" t="s">
        <v>24</v>
      </c>
      <c r="B23" s="11">
        <v>7180000000</v>
      </c>
    </row>
    <row r="24" spans="1:2" x14ac:dyDescent="0.25">
      <c r="A24" t="s">
        <v>25</v>
      </c>
      <c r="B24" s="10">
        <f>B22/(B22+B23)</f>
        <v>0.8739218391305174</v>
      </c>
    </row>
    <row r="25" spans="1:2" x14ac:dyDescent="0.25">
      <c r="A25" t="s">
        <v>26</v>
      </c>
      <c r="B25" s="10">
        <f>1-B24</f>
        <v>0.12607816086948265</v>
      </c>
    </row>
    <row r="26" spans="1:2" x14ac:dyDescent="0.25">
      <c r="A26" t="s">
        <v>27</v>
      </c>
      <c r="B26" s="12">
        <f>B24*B20+B25*B21*(1-B8)</f>
        <v>0.1081133921620423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11100000000</v>
      </c>
      <c r="C29" s="8" t="s">
        <v>30</v>
      </c>
    </row>
    <row r="30" spans="1:2" x14ac:dyDescent="0.25">
      <c r="A30" t="s">
        <v>31</v>
      </c>
      <c r="B30" s="11">
        <v>4261000000</v>
      </c>
    </row>
    <row r="31" spans="1:2" x14ac:dyDescent="0.25">
      <c r="A31" t="s">
        <v>32</v>
      </c>
      <c r="B31" s="13">
        <v>468000000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0.042572293921697035</v>
      </c>
      <c r="C5" s="10">
        <f>Assumptions!B6</f>
        <v>0.042572293921697035</v>
      </c>
      <c r="D5" s="10">
        <f>Assumptions!B6</f>
        <v>0.042572293921697035</v>
      </c>
      <c r="E5" s="10">
        <f>Assumptions!B6</f>
        <v>0.042572293921697035</v>
      </c>
      <c r="F5" s="10">
        <f>Assumptions!B6</f>
        <v>0.042572293921697035</v>
      </c>
    </row>
    <row r="6" spans="1:6" x14ac:dyDescent="0.25">
      <c r="A6" t="s">
        <v>43</v>
      </c>
      <c r="B6" s="18">
        <f>Assumptions!B29*(1+B5)</f>
        <v>11572552462.530838</v>
      </c>
      <c r="C6" s="18">
        <f>B6*(1+C5)</f>
        <v>12065222567.38996</v>
      </c>
      <c r="D6" s="18">
        <f>C6*(1+D5)</f>
        <v>12578866768.759577</v>
      </c>
      <c r="E6" s="18">
        <f>D6*(1+E5)</f>
        <v>13114377982.041077</v>
      </c>
      <c r="F6" s="18">
        <f>E6*(1+F5)</f>
        <v>13672687136.092762</v>
      </c>
    </row>
    <row r="7" spans="1:6" x14ac:dyDescent="0.25">
      <c r="A7" t="s">
        <v>5</v>
      </c>
      <c r="B7" s="10">
        <f>Assumptions!B7</f>
        <v>0.21560605403534044</v>
      </c>
      <c r="C7" s="10">
        <f>Assumptions!B7</f>
        <v>0.21560605403534044</v>
      </c>
      <c r="D7" s="10">
        <f>Assumptions!B7</f>
        <v>0.21560605403534044</v>
      </c>
      <c r="E7" s="10">
        <f>Assumptions!B7</f>
        <v>0.21560605403534044</v>
      </c>
      <c r="F7" s="10">
        <f>Assumptions!B7</f>
        <v>0.21560605403534044</v>
      </c>
    </row>
    <row r="8" spans="1:6" x14ac:dyDescent="0.25">
      <c r="A8" t="s">
        <v>44</v>
      </c>
      <c r="B8" s="18">
        <f>B6*B7</f>
        <v>2495112371.5632358</v>
      </c>
      <c r="C8" s="18">
        <f>C6*C7</f>
        <v>2601335028.8130884</v>
      </c>
      <c r="D8" s="18">
        <f>D6*D7</f>
        <v>2712079828.2485256</v>
      </c>
      <c r="E8" s="18">
        <f>E6*E7</f>
        <v>2827539287.8358274</v>
      </c>
      <c r="F8" s="18">
        <f>F6*F7</f>
        <v>2947914121.47272</v>
      </c>
    </row>
    <row r="9" spans="1:6" x14ac:dyDescent="0.25">
      <c r="A9" t="s">
        <v>45</v>
      </c>
      <c r="B9" s="18">
        <f>B8*(1-Assumptions!B8)</f>
        <v>2158753486.623415</v>
      </c>
      <c r="C9" s="18">
        <f>C8*(1-Assumptions!B8)</f>
        <v>2250656574.5604353</v>
      </c>
      <c r="D9" s="18">
        <f>D8*(1-Assumptions!B8)</f>
        <v>2346472187.769422</v>
      </c>
      <c r="E9" s="18">
        <f>E8*(1-Assumptions!B8)</f>
        <v>2446366891.4262295</v>
      </c>
      <c r="F9" s="18">
        <f>F8*(1-Assumptions!B8)</f>
        <v>2550514341.7683353</v>
      </c>
    </row>
    <row r="10" spans="1:6" x14ac:dyDescent="0.25">
      <c r="A10" t="s">
        <v>46</v>
      </c>
      <c r="B10" s="18">
        <f>B6*Assumptions!B9</f>
        <v>443094761.91440004</v>
      </c>
      <c r="C10" s="18">
        <f>C6*Assumptions!B9</f>
        <v>461958322.35378426</v>
      </c>
      <c r="D10" s="18">
        <f>D6*Assumptions!B9</f>
        <v>481624947.83260363</v>
      </c>
      <c r="E10" s="18">
        <f>E6*Assumptions!B9</f>
        <v>502128826.6717552</v>
      </c>
      <c r="F10" s="18">
        <f>F6*Assumptions!B9</f>
        <v>523505602.66738206</v>
      </c>
    </row>
    <row r="11" spans="1:6" x14ac:dyDescent="0.25">
      <c r="A11" t="s">
        <v>47</v>
      </c>
      <c r="B11" s="18">
        <f>-B6*Assumptions!B10</f>
        <v>-528783133.5351805</v>
      </c>
      <c r="C11" s="18">
        <f>-C6*Assumptions!B10</f>
        <v>-551294644.5168762</v>
      </c>
      <c r="D11" s="18">
        <f>-D6*Assumptions!B10</f>
        <v>-574764522.1607062</v>
      </c>
      <c r="E11" s="18">
        <f>-E6*Assumptions!B10</f>
        <v>-599233566.3338954</v>
      </c>
      <c r="F11" s="18">
        <f>-F6*Assumptions!B10</f>
        <v>-624744313.8476088</v>
      </c>
    </row>
    <row r="12" spans="1:6" x14ac:dyDescent="0.25">
      <c r="A12" t="s">
        <v>48</v>
      </c>
      <c r="B12" s="18">
        <f>-(B6-Assumptions!B29)*Assumptions!B11</f>
        <v>-140125966.80725163</v>
      </c>
      <c r="C12" s="18">
        <f>-(C6-B6)*Assumptions!B11</f>
        <v>-146091450.65223154</v>
      </c>
      <c r="D12" s="18">
        <f>-(D6-C6)*Assumptions!B11</f>
        <v>-152310898.82884556</v>
      </c>
      <c r="E12" s="18">
        <f>-(E6-D6)*Assumptions!B11</f>
        <v>-158795123.18126494</v>
      </c>
      <c r="F12" s="18">
        <f>-(F6-E6)*Assumptions!B11</f>
        <v>-165555395.8386701</v>
      </c>
    </row>
    <row r="13" spans="1:6" x14ac:dyDescent="0.25">
      <c r="A13" s="19" t="s">
        <v>49</v>
      </c>
      <c r="B13" s="20">
        <f>B9+B10+B11+B12</f>
        <v>1932939148.1953828</v>
      </c>
      <c r="C13" s="20">
        <f>C9+C10+C11+C12</f>
        <v>2015228801.7451117</v>
      </c>
      <c r="D13" s="20">
        <f>D9+D10+D11+D12</f>
        <v>2101021714.612474</v>
      </c>
      <c r="E13" s="20">
        <f>E9+E10+E11+E12</f>
        <v>2190467028.5828247</v>
      </c>
      <c r="F13" s="20">
        <f>F9+F10+F11+F12</f>
        <v>2283720234.749439</v>
      </c>
    </row>
    <row r="14" spans="1:6" x14ac:dyDescent="0.25">
      <c r="A14" t="s">
        <v>50</v>
      </c>
      <c r="B14" s="21">
        <f>1/(1+Assumptions!$B$26)^(1-0.5*Assumptions!$B$32)</f>
        <v>0.9499656420615211</v>
      </c>
      <c r="C14" s="21">
        <f>1/(1+Assumptions!$B$26)^(2-0.5*Assumptions!$B$32)</f>
        <v>0.8572819792458616</v>
      </c>
      <c r="D14" s="21">
        <f>1/(1+Assumptions!$B$26)^(3-0.5*Assumptions!$B$32)</f>
        <v>0.7736410238425301</v>
      </c>
      <c r="E14" s="21">
        <f>1/(1+Assumptions!$B$26)^(4-0.5*Assumptions!$B$32)</f>
        <v>0.6981605215808082</v>
      </c>
      <c r="F14" s="21">
        <f>1/(1+Assumptions!$B$26)^(5-0.5*Assumptions!$B$32)</f>
        <v>0.6300442955739627</v>
      </c>
    </row>
    <row r="15" spans="1:6" x14ac:dyDescent="0.25">
      <c r="A15" s="19" t="s">
        <v>51</v>
      </c>
      <c r="B15" s="20">
        <f>B13*B14</f>
        <v>1836225778.9812765</v>
      </c>
      <c r="C15" s="20">
        <f>C13*C14</f>
        <v>1727619335.7933154</v>
      </c>
      <c r="D15" s="20">
        <f>D13*D14</f>
        <v>1625436590.4081824</v>
      </c>
      <c r="E15" s="20">
        <f>E13*E14</f>
        <v>1529297603.180948</v>
      </c>
      <c r="F15" s="20">
        <f>F13*F14</f>
        <v>1438844906.590715</v>
      </c>
    </row>
    <row r="17" spans="1:2" x14ac:dyDescent="0.25">
      <c r="A17" s="22" t="s">
        <v>52</v>
      </c>
      <c r="B17" s="23">
        <f>SUM(B15:F15)</f>
        <v>8157424214.954437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2283720234.749439</v>
      </c>
    </row>
    <row r="5" spans="1:2" x14ac:dyDescent="0.25">
      <c r="A5" t="s">
        <v>56</v>
      </c>
      <c r="B5" s="18">
        <f>IF(Assumptions!$B$33=0,B4,B4-Forecast!F11-Forecast!F10-Forecast!F12)</f>
        <v>2550514341.7683353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0.1642773428927937</v>
      </c>
    </row>
    <row r="7" spans="1:2" x14ac:dyDescent="0.25">
      <c r="A7" t="s">
        <v>58</v>
      </c>
      <c r="B7" s="18">
        <f>-MAX(Forecast!F9,0)*B6</f>
        <v>-418991719.0756648</v>
      </c>
    </row>
    <row r="8" spans="1:2" x14ac:dyDescent="0.25">
      <c r="A8" t="s">
        <v>59</v>
      </c>
      <c r="B8" s="18">
        <f>IF(OR(Assumptions!$B$33=0,Assumptions!B12&lt;=0),B5,MAX(B5+B7,0))</f>
        <v>2131522622.6926706</v>
      </c>
    </row>
    <row r="9" spans="1:2" x14ac:dyDescent="0.25">
      <c r="A9" t="s">
        <v>60</v>
      </c>
      <c r="B9" s="18">
        <f>B8*(1+Assumptions!B12)/(Assumptions!B26-Assumptions!B12)</f>
        <v>26287107666.119125</v>
      </c>
    </row>
    <row r="10" spans="1:2" x14ac:dyDescent="0.25">
      <c r="A10" t="s">
        <v>61</v>
      </c>
      <c r="B10" s="18">
        <f>B9/(1+Assumptions!B26)^(5-0.5*Assumptions!B32)</f>
        <v>16562042232.176939</v>
      </c>
    </row>
    <row r="11" spans="1:2" x14ac:dyDescent="0.25">
      <c r="A11" t="s">
        <v>62</v>
      </c>
      <c r="B11" s="18">
        <f>Forecast!B17+B10</f>
        <v>24719466447.13138</v>
      </c>
    </row>
    <row r="12" spans="1:2" x14ac:dyDescent="0.25">
      <c r="A12" t="s">
        <v>63</v>
      </c>
      <c r="B12" s="18">
        <f>-Assumptions!B30</f>
        <v>-4261000000</v>
      </c>
    </row>
    <row r="13" spans="1:2" x14ac:dyDescent="0.25">
      <c r="A13" t="s">
        <v>64</v>
      </c>
      <c r="B13" s="18">
        <f>B11+B12</f>
        <v>20458466447.13138</v>
      </c>
    </row>
    <row r="14" spans="1:2" x14ac:dyDescent="0.25">
      <c r="A14" s="19" t="s">
        <v>65</v>
      </c>
      <c r="B14" s="24">
        <f>B13/Assumptions!B31</f>
        <v>43.71467189557987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3471419724.1401024</v>
      </c>
    </row>
    <row r="18" spans="1:2" x14ac:dyDescent="0.25">
      <c r="A18" t="s">
        <v>60</v>
      </c>
      <c r="B18" s="18">
        <f>B17*Assumptions!B13</f>
        <v>69428394482.80205</v>
      </c>
    </row>
    <row r="19" spans="1:2" x14ac:dyDescent="0.25">
      <c r="A19" t="s">
        <v>61</v>
      </c>
      <c r="B19" s="18">
        <f>B18/(1+Assumptions!B26)^(5-0.5*Assumptions!B32)</f>
        <v>43742963894.748215</v>
      </c>
    </row>
    <row r="20" spans="1:2" x14ac:dyDescent="0.25">
      <c r="A20" t="s">
        <v>62</v>
      </c>
      <c r="B20" s="18">
        <f>Forecast!B17+B19</f>
        <v>51900388109.70265</v>
      </c>
    </row>
    <row r="21" spans="1:2" x14ac:dyDescent="0.25">
      <c r="A21" t="s">
        <v>63</v>
      </c>
      <c r="B21" s="18">
        <f>-Assumptions!B30</f>
        <v>-4261000000</v>
      </c>
    </row>
    <row r="22" spans="1:2" x14ac:dyDescent="0.25">
      <c r="A22" t="s">
        <v>64</v>
      </c>
      <c r="B22" s="18">
        <f>B20+B21</f>
        <v>47639388109.70265</v>
      </c>
    </row>
    <row r="23" spans="1:2" x14ac:dyDescent="0.25">
      <c r="A23" s="19" t="s">
        <v>65</v>
      </c>
      <c r="B23" s="25">
        <f>B22/Assumptions!B31</f>
        <v>101.79356433697149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111.84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43.71467189557987</v>
      </c>
    </row>
    <row r="29" spans="1:2" x14ac:dyDescent="0.25">
      <c r="A29" s="19" t="s">
        <v>73</v>
      </c>
      <c r="B29" s="12">
        <f>B28/B26-1</f>
        <v>-0.6091320467133416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0.088113</v>
      </c>
      <c r="B5" s="31">
        <v>55.74286323735374</v>
      </c>
      <c r="C5" s="31">
        <v>57.57947383439098</v>
      </c>
      <c r="D5" s="31">
        <v>59.68768635465349</v>
      </c>
      <c r="E5" s="31">
        <v>62.13760609038884</v>
      </c>
      <c r="F5" s="31">
        <v>65.02573687742048</v>
      </c>
    </row>
    <row r="6" spans="1:6" x14ac:dyDescent="0.25">
      <c r="A6" s="30">
        <v>0.098113</v>
      </c>
      <c r="B6" s="31">
        <v>48.080273504171274</v>
      </c>
      <c r="C6" s="31">
        <v>49.27246234556096</v>
      </c>
      <c r="D6" s="31">
        <v>50.611639821054844</v>
      </c>
      <c r="E6" s="31">
        <v>52.130176102449276</v>
      </c>
      <c r="F6" s="31">
        <v>53.87069920756164</v>
      </c>
    </row>
    <row r="7" spans="1:6" x14ac:dyDescent="0.25">
      <c r="A7" s="30">
        <v>0.108113</v>
      </c>
      <c r="B7" s="31">
        <v>42.065557971688335</v>
      </c>
      <c r="C7" s="31">
        <v>42.8498390823393</v>
      </c>
      <c r="D7" s="32">
        <v>43.71490990540111</v>
      </c>
      <c r="E7" s="31">
        <v>44.67628444860822</v>
      </c>
      <c r="F7" s="31">
        <v>45.753720563535346</v>
      </c>
    </row>
    <row r="8" spans="1:6" x14ac:dyDescent="0.25">
      <c r="A8" s="30">
        <v>0.118113</v>
      </c>
      <c r="B8" s="31">
        <v>37.219169975151615</v>
      </c>
      <c r="C8" s="31">
        <v>37.735461751973375</v>
      </c>
      <c r="D8" s="31">
        <v>38.29556567169413</v>
      </c>
      <c r="E8" s="31">
        <v>38.90694013595141</v>
      </c>
      <c r="F8" s="31">
        <v>39.578838308125746</v>
      </c>
    </row>
    <row r="9" spans="1:6" x14ac:dyDescent="0.25">
      <c r="A9" s="30">
        <v>0.128113</v>
      </c>
      <c r="B9" s="31">
        <v>33.23115013961344</v>
      </c>
      <c r="C9" s="31">
        <v>33.56634778456038</v>
      </c>
      <c r="D9" s="31">
        <v>33.923958618676636</v>
      </c>
      <c r="E9" s="31">
        <v>34.30740928101662</v>
      </c>
      <c r="F9" s="31">
        <v>34.72086242795864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11100000000</v>
      </c>
      <c r="C5" s="18">
        <v>10283000000</v>
      </c>
      <c r="D5" s="18">
        <v>10112000000</v>
      </c>
      <c r="E5" s="18">
        <v>9795000000</v>
      </c>
      <c r="F5" s="8" t="s">
        <v>84</v>
      </c>
    </row>
    <row r="6" spans="1:6" x14ac:dyDescent="0.25">
      <c r="A6" t="s">
        <v>44</v>
      </c>
      <c r="B6" s="18">
        <v>2277000000</v>
      </c>
      <c r="C6" s="18">
        <v>2318000000</v>
      </c>
      <c r="D6" s="18">
        <v>1941000000</v>
      </c>
      <c r="E6" s="18">
        <v>2350000000</v>
      </c>
      <c r="F6" s="8" t="s">
        <v>85</v>
      </c>
    </row>
    <row r="7" spans="1:6" x14ac:dyDescent="0.25">
      <c r="A7" t="s">
        <v>86</v>
      </c>
      <c r="B7" s="18">
        <v>407000000</v>
      </c>
      <c r="C7" s="18">
        <v>324000000</v>
      </c>
      <c r="D7" s="18">
        <v>403000000</v>
      </c>
      <c r="E7" s="18">
        <v>442000000</v>
      </c>
      <c r="F7" s="8" t="s">
        <v>87</v>
      </c>
    </row>
    <row r="8" spans="1:6" x14ac:dyDescent="0.25">
      <c r="A8" t="s">
        <v>88</v>
      </c>
      <c r="B8" s="18">
        <v>525000000</v>
      </c>
      <c r="C8" s="18">
        <v>458000000</v>
      </c>
      <c r="D8" s="18">
        <v>456000000</v>
      </c>
      <c r="E8" s="18">
        <v>449000000</v>
      </c>
      <c r="F8" s="8" t="s">
        <v>89</v>
      </c>
    </row>
    <row r="9" spans="1:6" x14ac:dyDescent="0.25">
      <c r="A9" t="s">
        <v>90</v>
      </c>
      <c r="B9" s="18">
        <v>1429000000</v>
      </c>
      <c r="C9" s="18">
        <v>34000000</v>
      </c>
      <c r="D9" s="18">
        <v>94000000</v>
      </c>
      <c r="E9" s="18">
        <v>377000000</v>
      </c>
      <c r="F9" s="8" t="s">
        <v>91</v>
      </c>
    </row>
    <row r="10" spans="1:6" x14ac:dyDescent="0.25">
      <c r="A10" t="s">
        <v>92</v>
      </c>
      <c r="B10" s="18">
        <v>7180000000</v>
      </c>
      <c r="C10" s="18">
        <v>7863000000</v>
      </c>
      <c r="D10" s="18">
        <v>8228000000</v>
      </c>
      <c r="E10" s="18">
        <v>9420000000</v>
      </c>
      <c r="F10" s="8" t="s">
        <v>93</v>
      </c>
    </row>
    <row r="11" spans="1:6" x14ac:dyDescent="0.25">
      <c r="A11" t="s">
        <v>94</v>
      </c>
      <c r="B11" s="18">
        <v>2919000000</v>
      </c>
      <c r="C11" s="18">
        <v>5890000000</v>
      </c>
      <c r="D11" s="18">
        <v>8992000000</v>
      </c>
      <c r="E11" s="18">
        <v>7471000000</v>
      </c>
      <c r="F11" s="8" t="s">
        <v>95</v>
      </c>
    </row>
    <row r="12" spans="1:6" x14ac:dyDescent="0.25">
      <c r="A12" t="s">
        <v>32</v>
      </c>
      <c r="B12" s="34">
        <v>468000000</v>
      </c>
      <c r="C12" s="34">
        <v>501000000</v>
      </c>
      <c r="D12" s="34">
        <v>533000000</v>
      </c>
      <c r="E12" s="34">
        <v>558000000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2026-09-19T01:06:05Z</dcterms:modified>
</cp:coreProperties>
</file>