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<sst xmlns="http://schemas.openxmlformats.org/spreadsheetml/2006/main" count="115" uniqueCount="103">
  <si>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EBOS Group Limited (EBO.NZ)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</si>
  <si>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</si>
  <si>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</si>
  <si>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</si>
  <si>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</si>
  <si>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</si>
  <si>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</si>
  <si>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</si>
  <si>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</si>
  <si>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</si>
  <si>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</si>
  <si>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</si>
  <si>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</si>
  <si>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</si>
  <si>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</si>
  <si>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</si>
  <si>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</si>
  <si>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</si>
  <si>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</si>
  <si>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</si>
  <si>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</si>
  <si>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</si>
  <si>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</si>
  <si>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</si>
  <si>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</si>
  <si>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</si>
  <si>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</si>
  <si>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</si>
  <si>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</si>
  <si>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</si>
  <si>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</si>
  <si>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</si>
  <si>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</si>
  <si>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</si>
  <si>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</si>
  <si>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</si>
  <si>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</si>
  <si>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</si>
  <si>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</si>
  <si>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</si>
  <si>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</si>
  <si>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</si>
  <si>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</si>
  <si>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</si>
  <si>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</si>
  <si>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</si>
  <si>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</si>
  <si>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</si>
  <si>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</si>
  <si>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</si>
  <si>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</si>
  <si>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</si>
  <si>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</si>
  <si>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</si>
  <si>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</si>
  <si>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</si>
  <si>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</si>
  <si>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</si>
  <si>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</si>
  <si>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</si>
  <si>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</si>
  <si>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</si>
  <si>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</si>
  <si>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</si>
  <si>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</si>
  <si>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</si>
  <si>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</si>
  <si>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</si>
  <si>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</si>
  <si>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</si>
  <si>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AUD to NZD</t>
  </si>
  <si>
    <t>AUD/NZD at 1.2435</t>
  </si>
  <si>
    <t>Value per share (NZD)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</si>
  <si>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</si>
  <si>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</si>
  <si>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</si>
  <si>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</si>
  <si>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</si>
  <si>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</si>
  <si>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</si>
  <si>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</si>
  <si>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</si>
  <si>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</si>
  <si>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</si>
  <si>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</si>
  <si>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</si>
  <si>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</si>
  <si>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</si>
  <si>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</si>
  <si>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</si>
  <si>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</si>
  <si>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</si>
  <si>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</si>
  <si>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</si>
  <si>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</si>
  <si>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</si>
  <si>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</si>
  <si>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</si>
  <si>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</si>
  <si>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AUD, trades in NZD. Modelled in AUD, converted at the end.</t>
  </si>
  <si>
    <t>Adjusted: Reported capital expenditure averages just 0.60% of revenue, which is too low to be the company's real investment - property trusts and similar structures invest through lines that are not reported as capex. Capex has been set to 1.13%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</si>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</sst>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0.07202309465178613</v>
      </c>
    </row>
    <row r="7" spans="1:2" x14ac:dyDescent="0.25">
      <c r="A7" t="s">
        <v>5</v>
      </c>
      <c r="B7" s="6">
        <v>0.03412936108861564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0.01132393890771659</v>
      </c>
    </row>
    <row r="10" spans="1:2" x14ac:dyDescent="0.25">
      <c r="A10" t="s">
        <v>8</v>
      </c>
      <c r="B10" s="6">
        <v>0.01132393890771659</v>
      </c>
    </row>
    <row r="11" spans="1:2" x14ac:dyDescent="0.25">
      <c r="A11" t="s">
        <v>9</v>
      </c>
      <c r="B11" s="6">
        <v>0.06078896226306512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9.030057005178916</v>
      </c>
    </row>
    <row r="14" spans="1:3" x14ac:dyDescent="0.25">
      <c r="A14" t="s">
        <v>12</v>
      </c>
      <c r="B14" s="6">
        <v>0.08676118274763134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0.42782</v>
      </c>
      <c r="C19" s="8" t="s">
        <v>19</v>
      </c>
    </row>
    <row r="20" spans="1:2" x14ac:dyDescent="0.25">
      <c r="A20" t="s">
        <v>20</v>
      </c>
      <c r="B20" s="10">
        <f>B17+B19*B18</f>
        <v>0.07280829999999999</v>
      </c>
    </row>
    <row r="21" spans="1:3" x14ac:dyDescent="0.25">
      <c r="A21" t="s">
        <v>21</v>
      </c>
      <c r="B21" s="6">
        <v>0.058125851667919594</v>
      </c>
      <c r="C21" s="8" t="s">
        <v>22</v>
      </c>
    </row>
    <row r="22" spans="1:2" x14ac:dyDescent="0.25">
      <c r="A22" t="s">
        <v>23</v>
      </c>
      <c r="B22" s="11">
        <v>4106974720</v>
      </c>
    </row>
    <row r="23" spans="1:2" x14ac:dyDescent="0.25">
      <c r="A23" t="s">
        <v>24</v>
      </c>
      <c r="B23" s="11">
        <v>2306251824.8174</v>
      </c>
    </row>
    <row r="24" spans="1:2" x14ac:dyDescent="0.25">
      <c r="A24" t="s">
        <v>25</v>
      </c>
      <c r="B24" s="10">
        <f>B22/(B22+B23)</f>
        <v>0.6403913367630669</v>
      </c>
    </row>
    <row r="25" spans="1:2" x14ac:dyDescent="0.25">
      <c r="A25" t="s">
        <v>26</v>
      </c>
      <c r="B25" s="10">
        <f>1-B24</f>
        <v>0.3596086632369331</v>
      </c>
    </row>
    <row r="26" spans="1:2" x14ac:dyDescent="0.25">
      <c r="A26" t="s">
        <v>27</v>
      </c>
      <c r="B26" s="12">
        <f>B24*B20+B25*B21*(1-B8)</f>
        <v>0.06167564763326875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16407158150.8515</v>
      </c>
      <c r="C29" s="8" t="s">
        <v>30</v>
      </c>
    </row>
    <row r="30" spans="1:2" x14ac:dyDescent="0.25">
      <c r="A30" t="s">
        <v>31</v>
      </c>
      <c r="B30" s="11">
        <v>2015392944.0388</v>
      </c>
    </row>
    <row r="31" spans="1:2" x14ac:dyDescent="0.25">
      <c r="A31" t="s">
        <v>32</v>
      </c>
      <c r="B31" s="13">
        <v>206396536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0.07202309465178613</v>
      </c>
      <c r="C5" s="10">
        <f>Assumptions!B6</f>
        <v>0.07202309465178613</v>
      </c>
      <c r="D5" s="10">
        <f>Assumptions!B6</f>
        <v>0.07202309465178613</v>
      </c>
      <c r="E5" s="10">
        <f>Assumptions!B6</f>
        <v>0.07202309465178613</v>
      </c>
      <c r="F5" s="10">
        <f>Assumptions!B6</f>
        <v>0.07202309465178613</v>
      </c>
    </row>
    <row r="6" spans="1:6" x14ac:dyDescent="0.25">
      <c r="A6" t="s">
        <v>43</v>
      </c>
      <c r="B6" s="18">
        <f>Assumptions!B29*(1+B5)</f>
        <v>17588852455.3171</v>
      </c>
      <c r="C6" s="18">
        <f>B6*(1+C5)</f>
        <v>18855656040.522705</v>
      </c>
      <c r="D6" s="18">
        <f>C6*(1+D5)</f>
        <v>20213698740.250793</v>
      </c>
      <c r="E6" s="18">
        <f>D6*(1+E5)</f>
        <v>21669551877.88257</v>
      </c>
      <c r="F6" s="18">
        <f>E6*(1+F5)</f>
        <v>23230260063.845093</v>
      </c>
    </row>
    <row r="7" spans="1:6" x14ac:dyDescent="0.25">
      <c r="A7" t="s">
        <v>5</v>
      </c>
      <c r="B7" s="10">
        <f>Assumptions!B7</f>
        <v>0.03412936108861564</v>
      </c>
      <c r="C7" s="10">
        <f>Assumptions!B7</f>
        <v>0.03412936108861564</v>
      </c>
      <c r="D7" s="10">
        <f>Assumptions!B7</f>
        <v>0.03412936108861564</v>
      </c>
      <c r="E7" s="10">
        <f>Assumptions!B7</f>
        <v>0.03412936108861564</v>
      </c>
      <c r="F7" s="10">
        <f>Assumptions!B7</f>
        <v>0.03412936108861564</v>
      </c>
    </row>
    <row r="8" spans="1:6" x14ac:dyDescent="0.25">
      <c r="A8" t="s">
        <v>44</v>
      </c>
      <c r="B8" s="18">
        <f>B6*B7</f>
        <v>600296296.5819011</v>
      </c>
      <c r="C8" s="18">
        <f>C6*C7</f>
        <v>643531493.569736</v>
      </c>
      <c r="D8" s="18">
        <f>D6*D7</f>
        <v>689880623.2425144</v>
      </c>
      <c r="E8" s="18">
        <f>E6*E7</f>
        <v>739567960.6687433</v>
      </c>
      <c r="F8" s="18">
        <f>F6*F7</f>
        <v>792833933.9014165</v>
      </c>
    </row>
    <row r="9" spans="1:6" x14ac:dyDescent="0.25">
      <c r="A9" t="s">
        <v>45</v>
      </c>
      <c r="B9" s="18">
        <f>B8*(1-Assumptions!B8)</f>
        <v>432213333.53896874</v>
      </c>
      <c r="C9" s="18">
        <f>C8*(1-Assumptions!B8)</f>
        <v>463342675.37020993</v>
      </c>
      <c r="D9" s="18">
        <f>D8*(1-Assumptions!B8)</f>
        <v>496714048.7346103</v>
      </c>
      <c r="E9" s="18">
        <f>E8*(1-Assumptions!B8)</f>
        <v>532488931.68149513</v>
      </c>
      <c r="F9" s="18">
        <f>F8*(1-Assumptions!B8)</f>
        <v>570840432.40902</v>
      </c>
    </row>
    <row r="10" spans="1:6" x14ac:dyDescent="0.25">
      <c r="A10" t="s">
        <v>46</v>
      </c>
      <c r="B10" s="18">
        <f>B6*Assumptions!B9</f>
        <v>199175090.66085178</v>
      </c>
      <c r="C10" s="18">
        <f>C6*Assumptions!B9</f>
        <v>213520297.0677964</v>
      </c>
      <c r="D10" s="18">
        <f>D6*Assumptions!B9</f>
        <v>228898689.63358778</v>
      </c>
      <c r="E10" s="18">
        <f>E6*Assumptions!B9</f>
        <v>245384681.6227375</v>
      </c>
      <c r="F10" s="18">
        <f>F6*Assumptions!B9</f>
        <v>263058045.77335033</v>
      </c>
    </row>
    <row r="11" spans="1:6" x14ac:dyDescent="0.25">
      <c r="A11" t="s">
        <v>47</v>
      </c>
      <c r="B11" s="18">
        <f>-B6*Assumptions!B10</f>
        <v>-199175090.66085178</v>
      </c>
      <c r="C11" s="18">
        <f>-C6*Assumptions!B10</f>
        <v>-213520297.0677964</v>
      </c>
      <c r="D11" s="18">
        <f>-D6*Assumptions!B10</f>
        <v>-228898689.63358778</v>
      </c>
      <c r="E11" s="18">
        <f>-E6*Assumptions!B10</f>
        <v>-245384681.6227375</v>
      </c>
      <c r="F11" s="18">
        <f>-F6*Assumptions!B10</f>
        <v>-263058045.77335033</v>
      </c>
    </row>
    <row r="12" spans="1:6" x14ac:dyDescent="0.25">
      <c r="A12" t="s">
        <v>48</v>
      </c>
      <c r="B12" s="18">
        <f>-(B6-Assumptions!B29)*Assumptions!B11</f>
        <v>-71833970.4806384</v>
      </c>
      <c r="C12" s="18">
        <f>-(C6-B6)*Assumptions!B11</f>
        <v>-77007675.3357791</v>
      </c>
      <c r="D12" s="18">
        <f>-(D6-C6)*Assumptions!B11</f>
        <v>-82554006.42540184</v>
      </c>
      <c r="E12" s="18">
        <f>-(E6-D6)*Assumptions!B11</f>
        <v>-88499801.44406292</v>
      </c>
      <c r="F12" s="18">
        <f>-(F6-E6)*Assumptions!B11</f>
        <v>-94873831.02013272</v>
      </c>
    </row>
    <row r="13" spans="1:6" x14ac:dyDescent="0.25">
      <c r="A13" s="19" t="s">
        <v>49</v>
      </c>
      <c r="B13" s="20">
        <f>B9+B10+B11+B12</f>
        <v>360379363.05833036</v>
      </c>
      <c r="C13" s="20">
        <f>C9+C10+C11+C12</f>
        <v>386335000.03443086</v>
      </c>
      <c r="D13" s="20">
        <f>D9+D10+D11+D12</f>
        <v>414160042.3092085</v>
      </c>
      <c r="E13" s="20">
        <f>E9+E10+E11+E12</f>
        <v>443989130.2374321</v>
      </c>
      <c r="F13" s="20">
        <f>F9+F10+F11+F12</f>
        <v>475966601.3888872</v>
      </c>
    </row>
    <row r="14" spans="1:6" x14ac:dyDescent="0.25">
      <c r="A14" t="s">
        <v>50</v>
      </c>
      <c r="B14" s="21">
        <f>1/(1+Assumptions!$B$26)^(1-0.5*Assumptions!$B$32)</f>
        <v>0.970519067172183</v>
      </c>
      <c r="C14" s="21">
        <f>1/(1+Assumptions!$B$26)^(2-0.5*Assumptions!$B$32)</f>
        <v>0.9141389550901956</v>
      </c>
      <c r="D14" s="21">
        <f>1/(1+Assumptions!$B$26)^(3-0.5*Assumptions!$B$32)</f>
        <v>0.8610341182149482</v>
      </c>
      <c r="E14" s="21">
        <f>1/(1+Assumptions!$B$26)^(4-0.5*Assumptions!$B$32)</f>
        <v>0.8110142868345913</v>
      </c>
      <c r="F14" s="21">
        <f>1/(1+Assumptions!$B$26)^(5-0.5*Assumptions!$B$32)</f>
        <v>0.7639002445262241</v>
      </c>
    </row>
    <row r="15" spans="1:6" x14ac:dyDescent="0.25">
      <c r="A15" s="19" t="s">
        <v>51</v>
      </c>
      <c r="B15" s="20">
        <f>B13*B14</f>
        <v>349755043.26347625</v>
      </c>
      <c r="C15" s="20">
        <f>C13*C14</f>
        <v>353163873.2462453</v>
      </c>
      <c r="D15" s="20">
        <f>D13*D14</f>
        <v>356605926.829575</v>
      </c>
      <c r="E15" s="20">
        <f>E13*E14</f>
        <v>360081527.8218215</v>
      </c>
      <c r="F15" s="20">
        <f>F13*F14</f>
        <v>363591003.1872868</v>
      </c>
    </row>
    <row r="17" spans="1:2" x14ac:dyDescent="0.25">
      <c r="A17" s="22" t="s">
        <v>52</v>
      </c>
      <c r="B17" s="23">
        <f>SUM(B15:F15)</f>
        <v>1783197374.348405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475966601.3888872</v>
      </c>
    </row>
    <row r="5" spans="1:2" x14ac:dyDescent="0.25">
      <c r="A5" t="s">
        <v>56</v>
      </c>
      <c r="B5" s="18">
        <f>IF(Assumptions!$B$33=0,B4,B4-Forecast!F11-Forecast!F10-Forecast!F12)</f>
        <v>570840432.40902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0.28814729361999764</v>
      </c>
    </row>
    <row r="7" spans="1:2" x14ac:dyDescent="0.25">
      <c r="A7" t="s">
        <v>58</v>
      </c>
      <c r="B7" s="18">
        <f>-MAX(Forecast!F9,0)*B6</f>
        <v>-164486125.68752828</v>
      </c>
    </row>
    <row r="8" spans="1:2" x14ac:dyDescent="0.25">
      <c r="A8" t="s">
        <v>59</v>
      </c>
      <c r="B8" s="18">
        <f>IF(OR(Assumptions!$B$33=0,Assumptions!B12&lt;=0),B5,MAX(B5+B7,0))</f>
        <v>406354306.7214917</v>
      </c>
    </row>
    <row r="9" spans="1:2" x14ac:dyDescent="0.25">
      <c r="A9" t="s">
        <v>60</v>
      </c>
      <c r="B9" s="18">
        <f>B8*(1+Assumptions!B12)/(Assumptions!B26-Assumptions!B12)</f>
        <v>11356668287.2072</v>
      </c>
    </row>
    <row r="10" spans="1:2" x14ac:dyDescent="0.25">
      <c r="A10" t="s">
        <v>61</v>
      </c>
      <c r="B10" s="18">
        <f>B9/(1+Assumptions!B26)^(5-0.5*Assumptions!B32)</f>
        <v>8675361681.600794</v>
      </c>
    </row>
    <row r="11" spans="1:2" x14ac:dyDescent="0.25">
      <c r="A11" t="s">
        <v>62</v>
      </c>
      <c r="B11" s="18">
        <f>Forecast!B17+B10</f>
        <v>10458559055.9492</v>
      </c>
    </row>
    <row r="12" spans="1:2" x14ac:dyDescent="0.25">
      <c r="A12" t="s">
        <v>63</v>
      </c>
      <c r="B12" s="18">
        <f>-Assumptions!B30</f>
        <v>-2015392944.0388002</v>
      </c>
    </row>
    <row r="13" spans="1:2" x14ac:dyDescent="0.25">
      <c r="A13" t="s">
        <v>64</v>
      </c>
      <c r="B13" s="18">
        <f>B11+B12</f>
        <v>8443166111.910399</v>
      </c>
    </row>
    <row r="14" spans="1:2" x14ac:dyDescent="0.25">
      <c r="A14" s="19" t="s">
        <v>65</v>
      </c>
      <c r="B14" s="24">
        <f>B13/Assumptions!B31</f>
        <v>40.90749910604313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1055891979.6747669</v>
      </c>
    </row>
    <row r="18" spans="1:2" x14ac:dyDescent="0.25">
      <c r="A18" t="s">
        <v>60</v>
      </c>
      <c r="B18" s="18">
        <f>B17*Assumptions!B13</f>
        <v>9534764767.774363</v>
      </c>
    </row>
    <row r="19" spans="1:2" x14ac:dyDescent="0.25">
      <c r="A19" t="s">
        <v>61</v>
      </c>
      <c r="B19" s="18">
        <f>B18/(1+Assumptions!B26)^(5-0.5*Assumptions!B32)</f>
        <v>7283609137.602861</v>
      </c>
    </row>
    <row r="20" spans="1:2" x14ac:dyDescent="0.25">
      <c r="A20" t="s">
        <v>62</v>
      </c>
      <c r="B20" s="18">
        <f>Forecast!B17+B19</f>
        <v>9066806511.951267</v>
      </c>
    </row>
    <row r="21" spans="1:2" x14ac:dyDescent="0.25">
      <c r="A21" t="s">
        <v>63</v>
      </c>
      <c r="B21" s="18">
        <f>-Assumptions!B30</f>
        <v>-2015392944.0388002</v>
      </c>
    </row>
    <row r="22" spans="1:2" x14ac:dyDescent="0.25">
      <c r="A22" t="s">
        <v>64</v>
      </c>
      <c r="B22" s="18">
        <f>B20+B21</f>
        <v>7051413567.912467</v>
      </c>
    </row>
    <row r="23" spans="1:2" x14ac:dyDescent="0.25">
      <c r="A23" s="19" t="s">
        <v>65</v>
      </c>
      <c r="B23" s="25">
        <f>B22/Assumptions!B31</f>
        <v>34.16439880518376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19.84</v>
      </c>
    </row>
    <row r="27" spans="1:3" x14ac:dyDescent="0.25">
      <c r="A27" t="s">
        <v>70</v>
      </c>
      <c r="B27" s="27">
        <v>1.24354</v>
      </c>
      <c r="C27" s="8" t="s">
        <v>71</v>
      </c>
    </row>
    <row r="28" spans="1:2" x14ac:dyDescent="0.25">
      <c r="A28" t="s">
        <v>72</v>
      </c>
      <c r="B28" s="28">
        <f>B14*B27</f>
        <v>50.870111438328884</v>
      </c>
    </row>
    <row r="29" spans="1:2" x14ac:dyDescent="0.25">
      <c r="A29" s="19" t="s">
        <v>73</v>
      </c>
      <c r="B29" s="12">
        <f>B28/B26-1</f>
        <v>1.5640177136254478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0.041676</v>
      </c>
      <c r="B5" s="31">
        <v>71.73336258626136</v>
      </c>
      <c r="C5" s="31">
        <v>82.6387471546329</v>
      </c>
      <c r="D5" s="31">
        <v>100.0041635238727</v>
      </c>
      <c r="E5" s="31">
        <v>132.12872757382198</v>
      </c>
      <c r="F5" s="31">
        <v>212.17409526772838</v>
      </c>
    </row>
    <row r="6" spans="1:6" x14ac:dyDescent="0.25">
      <c r="A6" s="30">
        <v>0.051676</v>
      </c>
      <c r="B6" s="31">
        <v>49.54942127637625</v>
      </c>
      <c r="C6" s="31">
        <v>53.71182730293774</v>
      </c>
      <c r="D6" s="31">
        <v>59.38696091920239</v>
      </c>
      <c r="E6" s="31">
        <v>67.62164413317664</v>
      </c>
      <c r="F6" s="31">
        <v>80.71818229180482</v>
      </c>
    </row>
    <row r="7" spans="1:6" x14ac:dyDescent="0.25">
      <c r="A7" s="30">
        <v>0.061676</v>
      </c>
      <c r="B7" s="31">
        <v>36.87510572989558</v>
      </c>
      <c r="C7" s="31">
        <v>38.663812038680014</v>
      </c>
      <c r="D7" s="32">
        <v>40.90702527579329</v>
      </c>
      <c r="E7" s="31">
        <v>43.81997476074964</v>
      </c>
      <c r="F7" s="31">
        <v>47.779255324769835</v>
      </c>
    </row>
    <row r="8" spans="1:6" x14ac:dyDescent="0.25">
      <c r="A8" s="30">
        <v>0.071676</v>
      </c>
      <c r="B8" s="31">
        <v>28.676570775240478</v>
      </c>
      <c r="C8" s="31">
        <v>29.437611003965966</v>
      </c>
      <c r="D8" s="31">
        <v>30.33669075864351</v>
      </c>
      <c r="E8" s="31">
        <v>31.423493139601426</v>
      </c>
      <c r="F8" s="31">
        <v>32.77479422368027</v>
      </c>
    </row>
    <row r="9" spans="1:6" x14ac:dyDescent="0.25">
      <c r="A9" s="30">
        <v>0.081676</v>
      </c>
      <c r="B9" s="31">
        <v>22.939863210422974</v>
      </c>
      <c r="C9" s="31">
        <v>23.20155191355917</v>
      </c>
      <c r="D9" s="31">
        <v>23.48966095170784</v>
      </c>
      <c r="E9" s="31">
        <v>23.811859359337376</v>
      </c>
      <c r="F9" s="31">
        <v>24.17910224275962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16407158150.8515</v>
      </c>
      <c r="C5" s="18">
        <v>13208676644.7723</v>
      </c>
      <c r="D5" s="18">
        <v>14411116695.8042</v>
      </c>
      <c r="E5" s="18">
        <v>13317445859.1794</v>
      </c>
      <c r="F5" s="8" t="s">
        <v>84</v>
      </c>
    </row>
    <row r="6" spans="1:6" x14ac:dyDescent="0.25">
      <c r="A6" t="s">
        <v>44</v>
      </c>
      <c r="B6" s="18">
        <v>458925790.7541</v>
      </c>
      <c r="C6" s="18">
        <v>455580919.565</v>
      </c>
      <c r="D6" s="18">
        <v>527244318.1817</v>
      </c>
      <c r="E6" s="18">
        <v>498996626.401</v>
      </c>
      <c r="F6" s="8" t="s">
        <v>85</v>
      </c>
    </row>
    <row r="7" spans="1:6" x14ac:dyDescent="0.25">
      <c r="A7" t="s">
        <v>86</v>
      </c>
      <c r="B7" s="18">
        <v>219072992.7007</v>
      </c>
      <c r="C7" s="18">
        <v>158180251.9651</v>
      </c>
      <c r="D7" s="18">
        <v>140811844.4056</v>
      </c>
      <c r="E7" s="18">
        <v>135797148.7649</v>
      </c>
      <c r="F7" s="8" t="s">
        <v>87</v>
      </c>
    </row>
    <row r="8" spans="1:6" x14ac:dyDescent="0.25">
      <c r="A8" t="s">
        <v>88</v>
      </c>
      <c r="B8" s="18">
        <v>88384428.2238</v>
      </c>
      <c r="C8" s="18">
        <v>54253257.2413</v>
      </c>
      <c r="D8" s="18">
        <v>92327360.1398</v>
      </c>
      <c r="E8" s="18">
        <v>107032321.2537</v>
      </c>
      <c r="F8" s="8" t="s">
        <v>89</v>
      </c>
    </row>
    <row r="9" spans="1:6" x14ac:dyDescent="0.25">
      <c r="A9" t="s">
        <v>90</v>
      </c>
      <c r="B9" s="18">
        <v>40391826.6565001</v>
      </c>
      <c r="C9" s="18">
        <v>-104127250.44819975</v>
      </c>
      <c r="D9" s="18">
        <v>66483115.21579981</v>
      </c>
      <c r="E9" s="18">
        <v>0</v>
      </c>
      <c r="F9" s="8" t="s">
        <v>91</v>
      </c>
    </row>
    <row r="10" spans="1:6" x14ac:dyDescent="0.25">
      <c r="A10" t="s">
        <v>92</v>
      </c>
      <c r="B10" s="18">
        <v>2306251824.8174</v>
      </c>
      <c r="C10" s="18">
        <v>1746369118.122</v>
      </c>
      <c r="D10" s="18">
        <v>1795195585.6644</v>
      </c>
      <c r="E10" s="18">
        <v>1396172597.6711</v>
      </c>
      <c r="F10" s="8" t="s">
        <v>93</v>
      </c>
    </row>
    <row r="11" spans="1:6" x14ac:dyDescent="0.25">
      <c r="A11" t="s">
        <v>94</v>
      </c>
      <c r="B11" s="18">
        <v>290858880.7786</v>
      </c>
      <c r="C11" s="18">
        <v>198396683.5361</v>
      </c>
      <c r="D11" s="18">
        <v>236978802.4476</v>
      </c>
      <c r="E11" s="18">
        <v>230586570.9</v>
      </c>
      <c r="F11" s="8" t="s">
        <v>95</v>
      </c>
    </row>
    <row r="12" spans="1:6" x14ac:dyDescent="0.25">
      <c r="A12" t="s">
        <v>32</v>
      </c>
      <c r="B12" s="34">
        <v>206396536</v>
      </c>
      <c r="C12" s="34">
        <v>197371561</v>
      </c>
      <c r="D12" s="34">
        <v>192168000</v>
      </c>
      <c r="E12" s="34">
        <v>190602000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86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