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<sst xmlns="http://schemas.openxmlformats.org/spreadsheetml/2006/main" count="112" uniqueCount="100">
  <si>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Ecolab Inc. (ECL)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</si>
  <si>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</si>
  <si>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</si>
  <si>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</si>
  <si>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</si>
  <si>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</si>
  <si>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</si>
  <si>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</si>
  <si>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</si>
  <si>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</si>
  <si>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</si>
  <si>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</si>
  <si>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</si>
  <si>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</si>
  <si>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</si>
  <si>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</si>
  <si>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</si>
  <si>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</si>
  <si>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</si>
  <si>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</si>
  <si>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</si>
  <si>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</si>
  <si>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</si>
  <si>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</si>
  <si>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</si>
  <si>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</si>
  <si>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</si>
  <si>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</si>
  <si>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</si>
  <si>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</si>
  <si>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</si>
  <si>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</si>
  <si>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</si>
  <si>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</si>
  <si>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</si>
  <si>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</si>
  <si>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</si>
  <si>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</si>
  <si>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</si>
  <si>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</si>
  <si>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</si>
  <si>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</si>
  <si>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</si>
  <si>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</si>
  <si>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</si>
  <si>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</si>
  <si>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</si>
  <si>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</si>
  <si>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</si>
  <si>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</si>
  <si>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</si>
  <si>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</si>
  <si>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</si>
  <si>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</si>
  <si>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</si>
  <si>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</si>
  <si>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</si>
  <si>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</si>
  <si>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</si>
  <si>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</si>
  <si>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</si>
  <si>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</si>
  <si>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</si>
  <si>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</si>
  <si>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</si>
  <si>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</si>
  <si>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</si>
  <si>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</si>
  <si>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</si>
  <si>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</si>
  <si>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</si>
  <si>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</si>
  <si>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</si>
  <si>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</si>
  <si>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</si>
  <si>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</si>
  <si>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</si>
  <si>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</si>
  <si>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</si>
  <si>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</si>
  <si>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</si>
  <si>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</si>
  <si>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</si>
  <si>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</si>
  <si>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</si>
  <si>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</si>
  <si>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</si>
  <si>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</si>
  <si>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</si>
  <si>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</si>
  <si>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</si>
  <si>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</si>
  <si>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</si>
  <si>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</si>
  <si>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</si>
  <si>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</si>
  <si>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</si>
  <si>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</si>
  <si>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Current EV/EBITDA of 21.7x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</si>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</sst>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0.04264019904644334</v>
      </c>
    </row>
    <row r="7" spans="1:2" x14ac:dyDescent="0.25">
      <c r="A7" t="s">
        <v>5</v>
      </c>
      <c r="B7" s="6">
        <v>0.1508109314297588</v>
      </c>
    </row>
    <row r="8" spans="1:2" x14ac:dyDescent="0.25">
      <c r="A8" t="s">
        <v>6</v>
      </c>
      <c r="B8" s="6">
        <v>0.17648926952620397</v>
      </c>
    </row>
    <row r="9" spans="1:2" x14ac:dyDescent="0.25">
      <c r="A9" t="s">
        <v>7</v>
      </c>
      <c r="B9" s="6">
        <v>0.06164717044439115</v>
      </c>
    </row>
    <row r="10" spans="1:2" x14ac:dyDescent="0.25">
      <c r="A10" t="s">
        <v>8</v>
      </c>
      <c r="B10" s="6">
        <v>0.05729484373118122</v>
      </c>
    </row>
    <row r="11" spans="1:2" x14ac:dyDescent="0.25">
      <c r="A11" t="s">
        <v>9</v>
      </c>
      <c r="B11" s="6">
        <v>-0.14367714588484634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0.11931241536310103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0.9263</v>
      </c>
      <c r="C19" s="8" t="s">
        <v>19</v>
      </c>
    </row>
    <row r="20" spans="1:2" x14ac:dyDescent="0.25">
      <c r="A20" t="s">
        <v>20</v>
      </c>
      <c r="B20" s="10">
        <f>B17+B19*B18</f>
        <v>0.1009265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75537342464</v>
      </c>
    </row>
    <row r="23" spans="1:2" x14ac:dyDescent="0.25">
      <c r="A23" t="s">
        <v>24</v>
      </c>
      <c r="B23" s="11">
        <v>8997500000</v>
      </c>
    </row>
    <row r="24" spans="1:2" x14ac:dyDescent="0.25">
      <c r="A24" t="s">
        <v>25</v>
      </c>
      <c r="B24" s="10">
        <f>B22/(B22+B23)</f>
        <v>0.8935645972980706</v>
      </c>
    </row>
    <row r="25" spans="1:2" x14ac:dyDescent="0.25">
      <c r="A25" t="s">
        <v>26</v>
      </c>
      <c r="B25" s="10">
        <f>1-B24</f>
        <v>0.10643540270192942</v>
      </c>
    </row>
    <row r="26" spans="1:2" x14ac:dyDescent="0.25">
      <c r="A26" t="s">
        <v>27</v>
      </c>
      <c r="B26" s="12">
        <f>B24*B20+B25*B21*(1-B8)</f>
        <v>0.0945651291266461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16081200000</v>
      </c>
      <c r="C29" s="8" t="s">
        <v>30</v>
      </c>
    </row>
    <row r="30" spans="1:2" x14ac:dyDescent="0.25">
      <c r="A30" t="s">
        <v>31</v>
      </c>
      <c r="B30" s="11">
        <v>8351300000</v>
      </c>
    </row>
    <row r="31" spans="1:2" x14ac:dyDescent="0.25">
      <c r="A31" t="s">
        <v>32</v>
      </c>
      <c r="B31" s="13">
        <v>285200000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0.04264019904644334</v>
      </c>
      <c r="C5" s="10">
        <f>Assumptions!B6</f>
        <v>0.04264019904644334</v>
      </c>
      <c r="D5" s="10">
        <f>Assumptions!B6</f>
        <v>0.04264019904644334</v>
      </c>
      <c r="E5" s="10">
        <f>Assumptions!B6</f>
        <v>0.04264019904644334</v>
      </c>
      <c r="F5" s="10">
        <f>Assumptions!B6</f>
        <v>0.04264019904644334</v>
      </c>
    </row>
    <row r="6" spans="1:6" x14ac:dyDescent="0.25">
      <c r="A6" t="s">
        <v>43</v>
      </c>
      <c r="B6" s="18">
        <f>Assumptions!B29*(1+B5)</f>
        <v>16766905568.905664</v>
      </c>
      <c r="C6" s="18">
        <f>B6*(1+C5)</f>
        <v>17481849759.75672</v>
      </c>
      <c r="D6" s="18">
        <f>C6*(1+D5)</f>
        <v>18227279313.212765</v>
      </c>
      <c r="E6" s="18">
        <f>D6*(1+E5)</f>
        <v>19004494131.203278</v>
      </c>
      <c r="F6" s="18">
        <f>E6*(1+F5)</f>
        <v>19814849543.73475</v>
      </c>
    </row>
    <row r="7" spans="1:6" x14ac:dyDescent="0.25">
      <c r="A7" t="s">
        <v>5</v>
      </c>
      <c r="B7" s="10">
        <f>Assumptions!B7</f>
        <v>0.1508109314297588</v>
      </c>
      <c r="C7" s="10">
        <f>Assumptions!B7</f>
        <v>0.1508109314297588</v>
      </c>
      <c r="D7" s="10">
        <f>Assumptions!B7</f>
        <v>0.1508109314297588</v>
      </c>
      <c r="E7" s="10">
        <f>Assumptions!B7</f>
        <v>0.1508109314297588</v>
      </c>
      <c r="F7" s="10">
        <f>Assumptions!B7</f>
        <v>0.1508109314297588</v>
      </c>
    </row>
    <row r="8" spans="1:6" x14ac:dyDescent="0.25">
      <c r="A8" t="s">
        <v>44</v>
      </c>
      <c r="B8" s="18">
        <f>B6*B7</f>
        <v>2528632646.041473</v>
      </c>
      <c r="C8" s="18">
        <f>C6*C7</f>
        <v>2636454045.384016</v>
      </c>
      <c r="D8" s="18">
        <f>D6*D7</f>
        <v>2748872970.655991</v>
      </c>
      <c r="E8" s="18">
        <f>E6*E7</f>
        <v>2866085461.278151</v>
      </c>
      <c r="F8" s="18">
        <f>F6*F7</f>
        <v>2988295915.8311687</v>
      </c>
    </row>
    <row r="9" spans="1:6" x14ac:dyDescent="0.25">
      <c r="A9" t="s">
        <v>45</v>
      </c>
      <c r="B9" s="18">
        <f>B8*(1-Assumptions!B8)</f>
        <v>2082356117.4415011</v>
      </c>
      <c r="C9" s="18">
        <f>C8*(1-Assumptions!B8)</f>
        <v>2171148196.774786</v>
      </c>
      <c r="D9" s="18">
        <f>D8*(1-Assumptions!B8)</f>
        <v>2263726388.044589</v>
      </c>
      <c r="E9" s="18">
        <f>E8*(1-Assumptions!B8)</f>
        <v>2360252131.817497</v>
      </c>
      <c r="F9" s="18">
        <f>F8*(1-Assumptions!B8)</f>
        <v>2460893752.5179873</v>
      </c>
    </row>
    <row r="10" spans="1:6" x14ac:dyDescent="0.25">
      <c r="A10" t="s">
        <v>46</v>
      </c>
      <c r="B10" s="18">
        <f>B6*Assumptions!B9</f>
        <v>1033632285.4313387</v>
      </c>
      <c r="C10" s="18">
        <f>C6*Assumptions!B9</f>
        <v>1077706571.822961</v>
      </c>
      <c r="D10" s="18">
        <f>D6*Assumptions!B9</f>
        <v>1123660194.5591521</v>
      </c>
      <c r="E10" s="18">
        <f>E6*Assumptions!B9</f>
        <v>1171573288.9157197</v>
      </c>
      <c r="F10" s="18">
        <f>F6*Assumptions!B9</f>
        <v>1221529407.1525822</v>
      </c>
    </row>
    <row r="11" spans="1:6" x14ac:dyDescent="0.25">
      <c r="A11" t="s">
        <v>47</v>
      </c>
      <c r="B11" s="18">
        <f>-B6*Assumptions!B10</f>
        <v>-960657234.4259222</v>
      </c>
      <c r="C11" s="18">
        <f>-C6*Assumptions!B10</f>
        <v>-1001619850.1172493</v>
      </c>
      <c r="D11" s="18">
        <f>-D6*Assumptions!B10</f>
        <v>-1044329119.8951175</v>
      </c>
      <c r="E11" s="18">
        <f>-E6*Assumptions!B10</f>
        <v>-1088859521.4374423</v>
      </c>
      <c r="F11" s="18">
        <f>-F6*Assumptions!B10</f>
        <v>-1135288708.16515</v>
      </c>
    </row>
    <row r="12" spans="1:6" x14ac:dyDescent="0.25">
      <c r="A12" t="s">
        <v>48</v>
      </c>
      <c r="B12" s="18">
        <f>-(B6-Assumptions!B29)*Assumptions!B11</f>
        <v>98520219.0577107</v>
      </c>
      <c r="C12" s="18">
        <f>-(C6-B6)*Assumptions!B11</f>
        <v>102721140.80843075</v>
      </c>
      <c r="D12" s="18">
        <f>-(D6-C6)*Assumptions!B11</f>
        <v>107101190.69877979</v>
      </c>
      <c r="E12" s="18">
        <f>-(E6-D6)*Assumptions!B11</f>
        <v>111668006.78828721</v>
      </c>
      <c r="F12" s="18">
        <f>-(F6-E6)*Assumptions!B11</f>
        <v>116429552.82485904</v>
      </c>
    </row>
    <row r="13" spans="1:6" x14ac:dyDescent="0.25">
      <c r="A13" s="19" t="s">
        <v>49</v>
      </c>
      <c r="B13" s="20">
        <f>B9+B10+B11+B12</f>
        <v>2253851387.504628</v>
      </c>
      <c r="C13" s="20">
        <f>C9+C10+C11+C12</f>
        <v>2349956059.288928</v>
      </c>
      <c r="D13" s="20">
        <f>D9+D10+D11+D12</f>
        <v>2450158653.4074035</v>
      </c>
      <c r="E13" s="20">
        <f>E9+E10+E11+E12</f>
        <v>2554633906.084061</v>
      </c>
      <c r="F13" s="20">
        <f>F9+F10+F11+F12</f>
        <v>2663564004.330279</v>
      </c>
    </row>
    <row r="14" spans="1:6" x14ac:dyDescent="0.25">
      <c r="A14" t="s">
        <v>50</v>
      </c>
      <c r="B14" s="21">
        <f>1/(1+Assumptions!$B$26)^(1-0.5*Assumptions!$B$32)</f>
        <v>0.9558267836306729</v>
      </c>
      <c r="C14" s="21">
        <f>1/(1+Assumptions!$B$26)^(2-0.5*Assumptions!$B$32)</f>
        <v>0.8732479760188665</v>
      </c>
      <c r="D14" s="21">
        <f>1/(1+Assumptions!$B$26)^(3-0.5*Assumptions!$B$32)</f>
        <v>0.7978035776780422</v>
      </c>
      <c r="E14" s="21">
        <f>1/(1+Assumptions!$B$26)^(4-0.5*Assumptions!$B$32)</f>
        <v>0.7288772101799096</v>
      </c>
      <c r="F14" s="21">
        <f>1/(1+Assumptions!$B$26)^(5-0.5*Assumptions!$B$32)</f>
        <v>0.665905747208922</v>
      </c>
    </row>
    <row r="15" spans="1:6" x14ac:dyDescent="0.25">
      <c r="A15" s="19" t="s">
        <v>51</v>
      </c>
      <c r="B15" s="20">
        <f>B13*B14</f>
        <v>2154291522.500078</v>
      </c>
      <c r="C15" s="20">
        <f>C13*C14</f>
        <v>2052094372.5073278</v>
      </c>
      <c r="D15" s="20">
        <f>D13*D14</f>
        <v>1954745339.5672407</v>
      </c>
      <c r="E15" s="20">
        <f>E13*E14</f>
        <v>1862014434.4975557</v>
      </c>
      <c r="F15" s="20">
        <f>F13*F14</f>
        <v>1773682578.542343</v>
      </c>
    </row>
    <row r="17" spans="1:2" x14ac:dyDescent="0.25">
      <c r="A17" s="22" t="s">
        <v>52</v>
      </c>
      <c r="B17" s="23">
        <f>SUM(B15:F15)</f>
        <v>9796828247.614546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2663564004.330279</v>
      </c>
    </row>
    <row r="5" spans="1:2" x14ac:dyDescent="0.25">
      <c r="A5" t="s">
        <v>56</v>
      </c>
      <c r="B5" s="18">
        <f>IF(Assumptions!$B$33=0,B4,B4-Forecast!F11-Forecast!F10-Forecast!F12)</f>
        <v>2789624746.208163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0.2095339359606292</v>
      </c>
    </row>
    <row r="7" spans="1:2" x14ac:dyDescent="0.25">
      <c r="A7" t="s">
        <v>58</v>
      </c>
      <c r="B7" s="18">
        <f>-MAX(Forecast!F9,0)*B6</f>
        <v>-584521052.9261676</v>
      </c>
    </row>
    <row r="8" spans="1:2" x14ac:dyDescent="0.25">
      <c r="A8" t="s">
        <v>59</v>
      </c>
      <c r="B8" s="18">
        <f>IF(OR(Assumptions!$B$33=0,Assumptions!B12&lt;=0),B5,MAX(B5+B7,0))</f>
        <v>2205103693.2819953</v>
      </c>
    </row>
    <row r="9" spans="1:2" x14ac:dyDescent="0.25">
      <c r="A9" t="s">
        <v>60</v>
      </c>
      <c r="B9" s="18">
        <f>B8*(1+Assumptions!B12)/(Assumptions!B26-Assumptions!B12)</f>
        <v>32490865955.257614</v>
      </c>
    </row>
    <row r="10" spans="1:2" x14ac:dyDescent="0.25">
      <c r="A10" t="s">
        <v>61</v>
      </c>
      <c r="B10" s="18">
        <f>B9/(1+Assumptions!B26)^(5-0.5*Assumptions!B32)</f>
        <v>21635854371.40075</v>
      </c>
    </row>
    <row r="11" spans="1:2" x14ac:dyDescent="0.25">
      <c r="A11" t="s">
        <v>62</v>
      </c>
      <c r="B11" s="18">
        <f>Forecast!B17+B10</f>
        <v>31432682619.015297</v>
      </c>
    </row>
    <row r="12" spans="1:2" x14ac:dyDescent="0.25">
      <c r="A12" t="s">
        <v>63</v>
      </c>
      <c r="B12" s="18">
        <f>-Assumptions!B30</f>
        <v>-8351300000</v>
      </c>
    </row>
    <row r="13" spans="1:2" x14ac:dyDescent="0.25">
      <c r="A13" t="s">
        <v>64</v>
      </c>
      <c r="B13" s="18">
        <f>B11+B12</f>
        <v>23081382619.015297</v>
      </c>
    </row>
    <row r="14" spans="1:2" x14ac:dyDescent="0.25">
      <c r="A14" s="19" t="s">
        <v>65</v>
      </c>
      <c r="B14" s="24">
        <f>B13/Assumptions!B31</f>
        <v>80.930514091919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4209825322.983751</v>
      </c>
    </row>
    <row r="18" spans="1:2" x14ac:dyDescent="0.25">
      <c r="A18" t="s">
        <v>60</v>
      </c>
      <c r="B18" s="18">
        <f>B17*Assumptions!B13</f>
        <v>84196506459.67502</v>
      </c>
    </row>
    <row r="19" spans="1:2" x14ac:dyDescent="0.25">
      <c r="A19" t="s">
        <v>61</v>
      </c>
      <c r="B19" s="18">
        <f>B18/(1+Assumptions!B26)^(5-0.5*Assumptions!B32)</f>
        <v>56066937546.41072</v>
      </c>
    </row>
    <row r="20" spans="1:2" x14ac:dyDescent="0.25">
      <c r="A20" t="s">
        <v>62</v>
      </c>
      <c r="B20" s="18">
        <f>Forecast!B17+B19</f>
        <v>65863765794.02527</v>
      </c>
    </row>
    <row r="21" spans="1:2" x14ac:dyDescent="0.25">
      <c r="A21" t="s">
        <v>63</v>
      </c>
      <c r="B21" s="18">
        <f>-Assumptions!B30</f>
        <v>-8351300000</v>
      </c>
    </row>
    <row r="22" spans="1:2" x14ac:dyDescent="0.25">
      <c r="A22" t="s">
        <v>64</v>
      </c>
      <c r="B22" s="18">
        <f>B20+B21</f>
        <v>57512465794.02527</v>
      </c>
    </row>
    <row r="23" spans="1:2" x14ac:dyDescent="0.25">
      <c r="A23" s="19" t="s">
        <v>65</v>
      </c>
      <c r="B23" s="25">
        <f>B22/Assumptions!B31</f>
        <v>201.65661218101425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269.46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80.930514091919</v>
      </c>
    </row>
    <row r="29" spans="1:2" x14ac:dyDescent="0.25">
      <c r="A29" s="19" t="s">
        <v>73</v>
      </c>
      <c r="B29" s="12">
        <f>B28/B26-1</f>
        <v>-0.6996566685522192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0.074565</v>
      </c>
      <c r="B5" s="31">
        <v>112.06952557139738</v>
      </c>
      <c r="C5" s="31">
        <v>116.7537184266298</v>
      </c>
      <c r="D5" s="31">
        <v>122.3231364506108</v>
      </c>
      <c r="E5" s="31">
        <v>129.07573493406684</v>
      </c>
      <c r="F5" s="31">
        <v>137.46008475762798</v>
      </c>
    </row>
    <row r="6" spans="1:6" x14ac:dyDescent="0.25">
      <c r="A6" s="30">
        <v>0.084565</v>
      </c>
      <c r="B6" s="31">
        <v>92.42821429673263</v>
      </c>
      <c r="C6" s="31">
        <v>95.09950575234042</v>
      </c>
      <c r="D6" s="31">
        <v>98.17150657897194</v>
      </c>
      <c r="E6" s="31">
        <v>101.75437238123365</v>
      </c>
      <c r="F6" s="31">
        <v>106.00270771141967</v>
      </c>
    </row>
    <row r="7" spans="1:6" x14ac:dyDescent="0.25">
      <c r="A7" s="30">
        <v>0.094565</v>
      </c>
      <c r="B7" s="31">
        <v>77.71312564631103</v>
      </c>
      <c r="C7" s="31">
        <v>79.23234021186556</v>
      </c>
      <c r="D7" s="32">
        <v>80.93070491743966</v>
      </c>
      <c r="E7" s="31">
        <v>82.8498406427714</v>
      </c>
      <c r="F7" s="31">
        <v>85.0453432125291</v>
      </c>
    </row>
    <row r="8" spans="1:6" x14ac:dyDescent="0.25">
      <c r="A8" s="30">
        <v>0.104565</v>
      </c>
      <c r="B8" s="31">
        <v>66.27476367301358</v>
      </c>
      <c r="C8" s="31">
        <v>67.10028029803432</v>
      </c>
      <c r="D8" s="31">
        <v>67.99662020076875</v>
      </c>
      <c r="E8" s="31">
        <v>68.97803067104053</v>
      </c>
      <c r="F8" s="31">
        <v>70.06285510729809</v>
      </c>
    </row>
    <row r="9" spans="1:6" x14ac:dyDescent="0.25">
      <c r="A9" s="30">
        <v>0.114565</v>
      </c>
      <c r="B9" s="31">
        <v>57.126278836484296</v>
      </c>
      <c r="C9" s="31">
        <v>57.51927061812244</v>
      </c>
      <c r="D9" s="31">
        <v>57.928049177855776</v>
      </c>
      <c r="E9" s="31">
        <v>58.355414748303346</v>
      </c>
      <c r="F9" s="31">
        <v>58.80487144761651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16081200000</v>
      </c>
      <c r="C5" s="18">
        <v>15741400000</v>
      </c>
      <c r="D5" s="18">
        <v>15320200000</v>
      </c>
      <c r="E5" s="18">
        <v>14187800000</v>
      </c>
      <c r="F5" s="8" t="s">
        <v>84</v>
      </c>
    </row>
    <row r="6" spans="1:6" x14ac:dyDescent="0.25">
      <c r="A6" t="s">
        <v>44</v>
      </c>
      <c r="B6" s="18">
        <v>2892500000</v>
      </c>
      <c r="C6" s="18">
        <v>2613500000</v>
      </c>
      <c r="D6" s="18">
        <v>2103700000</v>
      </c>
      <c r="E6" s="18">
        <v>1703000000</v>
      </c>
      <c r="F6" s="8" t="s">
        <v>85</v>
      </c>
    </row>
    <row r="7" spans="1:6" x14ac:dyDescent="0.25">
      <c r="A7" t="s">
        <v>86</v>
      </c>
      <c r="B7" s="18">
        <v>976400000</v>
      </c>
      <c r="C7" s="18">
        <v>935400000</v>
      </c>
      <c r="D7" s="18">
        <v>923600000</v>
      </c>
      <c r="E7" s="18">
        <v>938700000</v>
      </c>
      <c r="F7" s="8" t="s">
        <v>87</v>
      </c>
    </row>
    <row r="8" spans="1:6" x14ac:dyDescent="0.25">
      <c r="A8" t="s">
        <v>88</v>
      </c>
      <c r="B8" s="18">
        <v>1048300000</v>
      </c>
      <c r="C8" s="18">
        <v>994500000</v>
      </c>
      <c r="D8" s="18">
        <v>774800000</v>
      </c>
      <c r="E8" s="18">
        <v>712800000</v>
      </c>
      <c r="F8" s="8" t="s">
        <v>89</v>
      </c>
    </row>
    <row r="9" spans="1:6" x14ac:dyDescent="0.25">
      <c r="A9" t="s">
        <v>90</v>
      </c>
      <c r="B9" s="18">
        <v>206200000</v>
      </c>
      <c r="C9" s="18">
        <v>-176100000</v>
      </c>
      <c r="D9" s="18">
        <v>-162700000</v>
      </c>
      <c r="E9" s="18">
        <v>276700000</v>
      </c>
      <c r="F9" s="8" t="s">
        <v>91</v>
      </c>
    </row>
    <row r="10" spans="1:6" x14ac:dyDescent="0.25">
      <c r="A10" t="s">
        <v>92</v>
      </c>
      <c r="B10" s="18">
        <v>8997500000</v>
      </c>
      <c r="C10" s="18">
        <v>8282700000</v>
      </c>
      <c r="D10" s="18">
        <v>8733400000</v>
      </c>
      <c r="E10" s="18">
        <v>9026500000</v>
      </c>
      <c r="F10" s="8" t="s">
        <v>93</v>
      </c>
    </row>
    <row r="11" spans="1:6" x14ac:dyDescent="0.25">
      <c r="A11" t="s">
        <v>94</v>
      </c>
      <c r="B11" s="18">
        <v>646200000</v>
      </c>
      <c r="C11" s="18">
        <v>1256800000</v>
      </c>
      <c r="D11" s="18">
        <v>919500000</v>
      </c>
      <c r="E11" s="18">
        <v>598600000</v>
      </c>
      <c r="F11" s="8" t="s">
        <v>95</v>
      </c>
    </row>
    <row r="12" spans="1:6" x14ac:dyDescent="0.25">
      <c r="A12" t="s">
        <v>32</v>
      </c>
      <c r="B12" s="34">
        <v>285200000</v>
      </c>
      <c r="C12" s="34">
        <v>286600000</v>
      </c>
      <c r="D12" s="34">
        <v>286500000</v>
      </c>
      <c r="E12" s="34">
        <v>286600000</v>
      </c>
      <c r="F12" s="8" t="s">
        <v>96</v>
      </c>
    </row>
    <row r="15" spans="1:1" x14ac:dyDescent="0.25">
      <c r="A15" s="19" t="s">
        <v>97</v>
      </c>
    </row>
    <row r="16" ht="38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2026-09-19T00:06:26Z</dcterms:modified>
</cp:coreProperties>
</file>