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<sst xmlns="http://schemas.openxmlformats.org/spreadsheetml/2006/main" count="111" uniqueCount="99">
  <si>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Equifax Inc. (EFX)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</si>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</sst>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0.05848490317101085</v>
      </c>
    </row>
    <row r="7" spans="1:2" x14ac:dyDescent="0.25">
      <c r="A7" t="s">
        <v>5</v>
      </c>
      <c r="B7" s="6">
        <v>0.18680101927041654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0.11704705698855977</v>
      </c>
    </row>
    <row r="10" spans="1:2" x14ac:dyDescent="0.25">
      <c r="A10" t="s">
        <v>8</v>
      </c>
      <c r="B10" s="6">
        <v>0.1013519148487391</v>
      </c>
    </row>
    <row r="11" spans="1:2" x14ac:dyDescent="0.25">
      <c r="A11" t="s">
        <v>9</v>
      </c>
      <c r="B11" s="6">
        <v>-0.0526568886751623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12.939643725371823</v>
      </c>
    </row>
    <row r="14" spans="1:3" x14ac:dyDescent="0.25">
      <c r="A14" t="s">
        <v>12</v>
      </c>
      <c r="B14" s="6">
        <v>0.09976868275495454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1.2043499999999998</v>
      </c>
      <c r="C19" s="8" t="s">
        <v>19</v>
      </c>
    </row>
    <row r="20" spans="1:2" x14ac:dyDescent="0.25">
      <c r="A20" t="s">
        <v>20</v>
      </c>
      <c r="B20" s="10">
        <f>B17+B19*B18</f>
        <v>0.11621925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18664824832</v>
      </c>
    </row>
    <row r="23" spans="1:2" x14ac:dyDescent="0.25">
      <c r="A23" t="s">
        <v>24</v>
      </c>
      <c r="B23" s="11">
        <v>5093300000</v>
      </c>
    </row>
    <row r="24" spans="1:2" x14ac:dyDescent="0.25">
      <c r="A24" t="s">
        <v>25</v>
      </c>
      <c r="B24" s="10">
        <f>B22/(B22+B23)</f>
        <v>0.7856186026457864</v>
      </c>
    </row>
    <row r="25" spans="1:2" x14ac:dyDescent="0.25">
      <c r="A25" t="s">
        <v>26</v>
      </c>
      <c r="B25" s="10">
        <f>1-B24</f>
        <v>0.21438139735421358</v>
      </c>
    </row>
    <row r="26" spans="1:2" x14ac:dyDescent="0.25">
      <c r="A26" t="s">
        <v>27</v>
      </c>
      <c r="B26" s="12">
        <f>B24*B20+B25*B21*(1-B8)</f>
        <v>0.09976868275495454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6074500000</v>
      </c>
      <c r="C29" s="8" t="s">
        <v>30</v>
      </c>
    </row>
    <row r="30" spans="1:2" x14ac:dyDescent="0.25">
      <c r="A30" t="s">
        <v>31</v>
      </c>
      <c r="B30" s="11">
        <v>4912500000</v>
      </c>
    </row>
    <row r="31" spans="1:2" x14ac:dyDescent="0.25">
      <c r="A31" t="s">
        <v>32</v>
      </c>
      <c r="B31" s="13">
        <v>124100000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0.05848490317101085</v>
      </c>
      <c r="C5" s="10">
        <f>Assumptions!B6</f>
        <v>0.05848490317101085</v>
      </c>
      <c r="D5" s="10">
        <f>Assumptions!B6</f>
        <v>0.05848490317101085</v>
      </c>
      <c r="E5" s="10">
        <f>Assumptions!B6</f>
        <v>0.05848490317101085</v>
      </c>
      <c r="F5" s="10">
        <f>Assumptions!B6</f>
        <v>0.05848490317101085</v>
      </c>
    </row>
    <row r="6" spans="1:6" x14ac:dyDescent="0.25">
      <c r="A6" t="s">
        <v>43</v>
      </c>
      <c r="B6" s="18">
        <f>Assumptions!B29*(1+B5)</f>
        <v>6429766544.312305</v>
      </c>
      <c r="C6" s="18">
        <f>B6*(1+C5)</f>
        <v>6805810818.068616</v>
      </c>
      <c r="D6" s="18">
        <f>C6*(1+D5)</f>
        <v>7203848004.763577</v>
      </c>
      <c r="E6" s="18">
        <f>D6*(1+E5)</f>
        <v>7625164357.780855</v>
      </c>
      <c r="F6" s="18">
        <f>E6*(1+F5)</f>
        <v>8071121356.908711</v>
      </c>
    </row>
    <row r="7" spans="1:6" x14ac:dyDescent="0.25">
      <c r="A7" t="s">
        <v>5</v>
      </c>
      <c r="B7" s="10">
        <f>Assumptions!B7</f>
        <v>0.18680101927041654</v>
      </c>
      <c r="C7" s="10">
        <f>Assumptions!B7</f>
        <v>0.18680101927041654</v>
      </c>
      <c r="D7" s="10">
        <f>Assumptions!B7</f>
        <v>0.18680101927041654</v>
      </c>
      <c r="E7" s="10">
        <f>Assumptions!B7</f>
        <v>0.18680101927041654</v>
      </c>
      <c r="F7" s="10">
        <f>Assumptions!B7</f>
        <v>0.18680101927041654</v>
      </c>
    </row>
    <row r="8" spans="1:6" x14ac:dyDescent="0.25">
      <c r="A8" t="s">
        <v>44</v>
      </c>
      <c r="B8" s="18">
        <f>B6*B7</f>
        <v>1201086944.1483624</v>
      </c>
      <c r="C8" s="18">
        <f>C6*C7</f>
        <v>1271332397.7768447</v>
      </c>
      <c r="D8" s="18">
        <f>D6*D7</f>
        <v>1345686149.9589927</v>
      </c>
      <c r="E8" s="18">
        <f>E6*E7</f>
        <v>1424388474.137915</v>
      </c>
      <c r="F8" s="18">
        <f>F6*F7</f>
        <v>1507693696.1257746</v>
      </c>
    </row>
    <row r="9" spans="1:6" x14ac:dyDescent="0.25">
      <c r="A9" t="s">
        <v>45</v>
      </c>
      <c r="B9" s="18">
        <f>B8*(1-Assumptions!B8)</f>
        <v>948858685.8772063</v>
      </c>
      <c r="C9" s="18">
        <f>C8*(1-Assumptions!B8)</f>
        <v>1004352594.2437074</v>
      </c>
      <c r="D9" s="18">
        <f>D8*(1-Assumptions!B8)</f>
        <v>1063092058.4676043</v>
      </c>
      <c r="E9" s="18">
        <f>E8*(1-Assumptions!B8)</f>
        <v>1125266894.5689528</v>
      </c>
      <c r="F9" s="18">
        <f>F8*(1-Assumptions!B8)</f>
        <v>1191078019.939362</v>
      </c>
    </row>
    <row r="10" spans="1:6" x14ac:dyDescent="0.25">
      <c r="A10" t="s">
        <v>46</v>
      </c>
      <c r="B10" s="18">
        <f>B6*Assumptions!B9</f>
        <v>752585251.1352575</v>
      </c>
      <c r="C10" s="18">
        <f>C6*Assumptions!B9</f>
        <v>796600126.675834</v>
      </c>
      <c r="D10" s="18">
        <f>D6*Assumptions!B9</f>
        <v>843189207.9504851</v>
      </c>
      <c r="E10" s="18">
        <f>E6*Assumptions!B9</f>
        <v>892503047.1323105</v>
      </c>
      <c r="F10" s="18">
        <f>F6*Assumptions!B9</f>
        <v>944701001.4236758</v>
      </c>
    </row>
    <row r="11" spans="1:6" x14ac:dyDescent="0.25">
      <c r="A11" t="s">
        <v>47</v>
      </c>
      <c r="B11" s="18">
        <f>-B6*Assumptions!B10</f>
        <v>-651669151.2964122</v>
      </c>
      <c r="C11" s="18">
        <f>-C6*Assumptions!B10</f>
        <v>-689781958.5095177</v>
      </c>
      <c r="D11" s="18">
        <f>-D6*Assumptions!B10</f>
        <v>-730123789.5620571</v>
      </c>
      <c r="E11" s="18">
        <f>-E6*Assumptions!B10</f>
        <v>-772825008.6974455</v>
      </c>
      <c r="F11" s="18">
        <f>-F6*Assumptions!B10</f>
        <v>-818023604.4992512</v>
      </c>
    </row>
    <row r="12" spans="1:6" x14ac:dyDescent="0.25">
      <c r="A12" t="s">
        <v>48</v>
      </c>
      <c r="B12" s="18">
        <f>-(B6-Assumptions!B29)*Assumptions!B11</f>
        <v>18707230.873862684</v>
      </c>
      <c r="C12" s="18">
        <f>-(C6-B6)*Assumptions!B11</f>
        <v>19801321.460118297</v>
      </c>
      <c r="D12" s="18">
        <f>-(D6-C6)*Assumptions!B11</f>
        <v>20959399.828371383</v>
      </c>
      <c r="E12" s="18">
        <f>-(E6-D6)*Assumptions!B11</f>
        <v>22185208.297856174</v>
      </c>
      <c r="F12" s="18">
        <f>-(F6-E6)*Assumptions!B11</f>
        <v>23482708.056984976</v>
      </c>
    </row>
    <row r="13" spans="1:6" x14ac:dyDescent="0.25">
      <c r="A13" s="19" t="s">
        <v>49</v>
      </c>
      <c r="B13" s="20">
        <f>B9+B10+B11+B12</f>
        <v>1068482016.5899143</v>
      </c>
      <c r="C13" s="20">
        <f>C9+C10+C11+C12</f>
        <v>1130972083.870142</v>
      </c>
      <c r="D13" s="20">
        <f>D9+D10+D11+D12</f>
        <v>1197116876.6844037</v>
      </c>
      <c r="E13" s="20">
        <f>E9+E10+E11+E12</f>
        <v>1267130141.3016741</v>
      </c>
      <c r="F13" s="20">
        <f>F9+F10+F11+F12</f>
        <v>1341238124.9207716</v>
      </c>
    </row>
    <row r="14" spans="1:6" x14ac:dyDescent="0.25">
      <c r="A14" t="s">
        <v>50</v>
      </c>
      <c r="B14" s="21">
        <f>1/(1+Assumptions!$B$26)^(1-0.5*Assumptions!$B$32)</f>
        <v>0.9535628561229536</v>
      </c>
      <c r="C14" s="21">
        <f>1/(1+Assumptions!$B$26)^(2-0.5*Assumptions!$B$32)</f>
        <v>0.8670576559192877</v>
      </c>
      <c r="D14" s="21">
        <f>1/(1+Assumptions!$B$26)^(3-0.5*Assumptions!$B$32)</f>
        <v>0.7884000240371289</v>
      </c>
      <c r="E14" s="21">
        <f>1/(1+Assumptions!$B$26)^(4-0.5*Assumptions!$B$32)</f>
        <v>0.7168780457197259</v>
      </c>
      <c r="F14" s="21">
        <f>1/(1+Assumptions!$B$26)^(5-0.5*Assumptions!$B$32)</f>
        <v>0.6518443896073894</v>
      </c>
    </row>
    <row r="15" spans="1:6" x14ac:dyDescent="0.25">
      <c r="A15" s="19" t="s">
        <v>51</v>
      </c>
      <c r="B15" s="20">
        <f>B13*B14</f>
        <v>1018864763.4554918</v>
      </c>
      <c r="C15" s="20">
        <f>C13*C14</f>
        <v>980618003.9505974</v>
      </c>
      <c r="D15" s="20">
        <f>D13*D14</f>
        <v>943806974.3532366</v>
      </c>
      <c r="E15" s="20">
        <f>E13*E14</f>
        <v>908377779.3689044</v>
      </c>
      <c r="F15" s="20">
        <f>F13*F14</f>
        <v>874278546.85714</v>
      </c>
    </row>
    <row r="17" spans="1:2" x14ac:dyDescent="0.25">
      <c r="A17" s="22" t="s">
        <v>52</v>
      </c>
      <c r="B17" s="23">
        <f>SUM(B15:F15)</f>
        <v>4725946067.98537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1341238124.9207716</v>
      </c>
    </row>
    <row r="5" spans="1:2" x14ac:dyDescent="0.25">
      <c r="A5" t="s">
        <v>56</v>
      </c>
      <c r="B5" s="18">
        <f>IF(Assumptions!$B$33=0,B4,B4-Forecast!F11-Forecast!F10-Forecast!F12)</f>
        <v>1191078019.939362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0.2505796339057959</v>
      </c>
    </row>
    <row r="7" spans="1:2" x14ac:dyDescent="0.25">
      <c r="A7" t="s">
        <v>58</v>
      </c>
      <c r="B7" s="18">
        <f>-MAX(Forecast!F9,0)*B6</f>
        <v>-298459894.18964565</v>
      </c>
    </row>
    <row r="8" spans="1:2" x14ac:dyDescent="0.25">
      <c r="A8" t="s">
        <v>59</v>
      </c>
      <c r="B8" s="18">
        <f>IF(OR(Assumptions!$B$33=0,Assumptions!B12&lt;=0),B5,MAX(B5+B7,0))</f>
        <v>892618125.7497164</v>
      </c>
    </row>
    <row r="9" spans="1:2" x14ac:dyDescent="0.25">
      <c r="A9" t="s">
        <v>60</v>
      </c>
      <c r="B9" s="18">
        <f>B8*(1+Assumptions!B12)/(Assumptions!B26-Assumptions!B12)</f>
        <v>12236855661.775467</v>
      </c>
    </row>
    <row r="10" spans="1:2" x14ac:dyDescent="0.25">
      <c r="A10" t="s">
        <v>61</v>
      </c>
      <c r="B10" s="18">
        <f>B9/(1+Assumptions!B26)^(5-0.5*Assumptions!B32)</f>
        <v>7976525709.563757</v>
      </c>
    </row>
    <row r="11" spans="1:2" x14ac:dyDescent="0.25">
      <c r="A11" t="s">
        <v>62</v>
      </c>
      <c r="B11" s="18">
        <f>Forecast!B17+B10</f>
        <v>12702471777.549126</v>
      </c>
    </row>
    <row r="12" spans="1:2" x14ac:dyDescent="0.25">
      <c r="A12" t="s">
        <v>63</v>
      </c>
      <c r="B12" s="18">
        <f>-Assumptions!B30</f>
        <v>-4912500000</v>
      </c>
    </row>
    <row r="13" spans="1:2" x14ac:dyDescent="0.25">
      <c r="A13" t="s">
        <v>64</v>
      </c>
      <c r="B13" s="18">
        <f>B11+B12</f>
        <v>7789971777.549126</v>
      </c>
    </row>
    <row r="14" spans="1:2" x14ac:dyDescent="0.25">
      <c r="A14" s="19" t="s">
        <v>65</v>
      </c>
      <c r="B14" s="24">
        <f>B13/Assumptions!B31</f>
        <v>62.77173068129835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2452394697.5494504</v>
      </c>
    </row>
    <row r="18" spans="1:2" x14ac:dyDescent="0.25">
      <c r="A18" t="s">
        <v>60</v>
      </c>
      <c r="B18" s="18">
        <f>B17*Assumptions!B13</f>
        <v>31733113660.280876</v>
      </c>
    </row>
    <row r="19" spans="1:2" x14ac:dyDescent="0.25">
      <c r="A19" t="s">
        <v>61</v>
      </c>
      <c r="B19" s="18">
        <f>B18/(1+Assumptions!B26)^(5-0.5*Assumptions!B32)</f>
        <v>20685052104.2277</v>
      </c>
    </row>
    <row r="20" spans="1:2" x14ac:dyDescent="0.25">
      <c r="A20" t="s">
        <v>62</v>
      </c>
      <c r="B20" s="18">
        <f>Forecast!B17+B19</f>
        <v>25410998172.21307</v>
      </c>
    </row>
    <row r="21" spans="1:2" x14ac:dyDescent="0.25">
      <c r="A21" t="s">
        <v>63</v>
      </c>
      <c r="B21" s="18">
        <f>-Assumptions!B30</f>
        <v>-4912500000</v>
      </c>
    </row>
    <row r="22" spans="1:2" x14ac:dyDescent="0.25">
      <c r="A22" t="s">
        <v>64</v>
      </c>
      <c r="B22" s="18">
        <f>B20+B21</f>
        <v>20498498172.21307</v>
      </c>
    </row>
    <row r="23" spans="1:2" x14ac:dyDescent="0.25">
      <c r="A23" s="19" t="s">
        <v>65</v>
      </c>
      <c r="B23" s="25">
        <f>B22/Assumptions!B31</f>
        <v>165.17726166166858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158.87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62.77173068129835</v>
      </c>
    </row>
    <row r="29" spans="1:2" x14ac:dyDescent="0.25">
      <c r="A29" s="19" t="s">
        <v>73</v>
      </c>
      <c r="B29" s="12">
        <f>B28/B26-1</f>
        <v>-0.6048861919726924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0.079769</v>
      </c>
      <c r="B5" s="31">
        <v>87.88495154298215</v>
      </c>
      <c r="C5" s="31">
        <v>88.8457968169635</v>
      </c>
      <c r="D5" s="31">
        <v>89.90891009994742</v>
      </c>
      <c r="E5" s="31">
        <v>91.10511419598951</v>
      </c>
      <c r="F5" s="31">
        <v>92.4790016176737</v>
      </c>
    </row>
    <row r="6" spans="1:6" x14ac:dyDescent="0.25">
      <c r="A6" s="30">
        <v>0.089769</v>
      </c>
      <c r="B6" s="31">
        <v>73.05843277567324</v>
      </c>
      <c r="C6" s="31">
        <v>73.42151670141102</v>
      </c>
      <c r="D6" s="31">
        <v>73.78460062714878</v>
      </c>
      <c r="E6" s="31">
        <v>74.14768455288653</v>
      </c>
      <c r="F6" s="31">
        <v>74.5107684786243</v>
      </c>
    </row>
    <row r="7" spans="1:6" x14ac:dyDescent="0.25">
      <c r="A7" s="30">
        <v>0.099769</v>
      </c>
      <c r="B7" s="31">
        <v>62.14434602028302</v>
      </c>
      <c r="C7" s="31">
        <v>62.45788113129126</v>
      </c>
      <c r="D7" s="32">
        <v>62.77141624229947</v>
      </c>
      <c r="E7" s="31">
        <v>63.08495135330774</v>
      </c>
      <c r="F7" s="31">
        <v>63.398486464315965</v>
      </c>
    </row>
    <row r="8" spans="1:6" x14ac:dyDescent="0.25">
      <c r="A8" s="30">
        <v>0.109769</v>
      </c>
      <c r="B8" s="31">
        <v>53.213744454468426</v>
      </c>
      <c r="C8" s="31">
        <v>53.48734192255242</v>
      </c>
      <c r="D8" s="31">
        <v>53.76093939063639</v>
      </c>
      <c r="E8" s="31">
        <v>54.0345368587204</v>
      </c>
      <c r="F8" s="31">
        <v>54.30813432680437</v>
      </c>
    </row>
    <row r="9" spans="1:6" x14ac:dyDescent="0.25">
      <c r="A9" s="30">
        <v>0.119769</v>
      </c>
      <c r="B9" s="31">
        <v>45.770123812311176</v>
      </c>
      <c r="C9" s="31">
        <v>46.010956830701836</v>
      </c>
      <c r="D9" s="31">
        <v>46.25178984909251</v>
      </c>
      <c r="E9" s="31">
        <v>46.49262286748319</v>
      </c>
      <c r="F9" s="31">
        <v>46.73345588587384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6074500000</v>
      </c>
      <c r="C5" s="18">
        <v>5681100000</v>
      </c>
      <c r="D5" s="18">
        <v>5265200000</v>
      </c>
      <c r="E5" s="18">
        <v>5122200000</v>
      </c>
      <c r="F5" s="8" t="s">
        <v>84</v>
      </c>
    </row>
    <row r="6" spans="1:6" x14ac:dyDescent="0.25">
      <c r="A6" t="s">
        <v>44</v>
      </c>
      <c r="B6" s="18">
        <v>1095200000</v>
      </c>
      <c r="C6" s="18">
        <v>1042100000</v>
      </c>
      <c r="D6" s="18">
        <v>933600000</v>
      </c>
      <c r="E6" s="18">
        <v>1056000000</v>
      </c>
      <c r="F6" s="8" t="s">
        <v>85</v>
      </c>
    </row>
    <row r="7" spans="1:6" x14ac:dyDescent="0.25">
      <c r="A7" t="s">
        <v>86</v>
      </c>
      <c r="B7" s="18">
        <v>726900000</v>
      </c>
      <c r="C7" s="18">
        <v>680600000</v>
      </c>
      <c r="D7" s="18">
        <v>619800000</v>
      </c>
      <c r="E7" s="18">
        <v>568600000</v>
      </c>
      <c r="F7" s="8" t="s">
        <v>87</v>
      </c>
    </row>
    <row r="8" spans="1:6" x14ac:dyDescent="0.25">
      <c r="A8" t="s">
        <v>88</v>
      </c>
      <c r="B8" s="18">
        <v>481400000</v>
      </c>
      <c r="C8" s="18">
        <v>511500000</v>
      </c>
      <c r="D8" s="18">
        <v>601300000</v>
      </c>
      <c r="E8" s="18">
        <v>624500000</v>
      </c>
      <c r="F8" s="8" t="s">
        <v>89</v>
      </c>
    </row>
    <row r="9" spans="1:6" x14ac:dyDescent="0.25">
      <c r="A9" t="s">
        <v>90</v>
      </c>
      <c r="B9" s="18">
        <v>-117100000</v>
      </c>
      <c r="C9" s="18">
        <v>-21900000</v>
      </c>
      <c r="D9" s="18">
        <v>42500000</v>
      </c>
      <c r="E9" s="18">
        <v>625600000</v>
      </c>
      <c r="F9" s="8" t="s">
        <v>91</v>
      </c>
    </row>
    <row r="10" spans="1:6" x14ac:dyDescent="0.25">
      <c r="A10" t="s">
        <v>92</v>
      </c>
      <c r="B10" s="18">
        <v>5093300000</v>
      </c>
      <c r="C10" s="18">
        <v>5010500000</v>
      </c>
      <c r="D10" s="18">
        <v>5711200000</v>
      </c>
      <c r="E10" s="18">
        <v>5787300000</v>
      </c>
      <c r="F10" s="8" t="s">
        <v>93</v>
      </c>
    </row>
    <row r="11" spans="1:6" x14ac:dyDescent="0.25">
      <c r="A11" t="s">
        <v>94</v>
      </c>
      <c r="B11" s="18">
        <v>180800000</v>
      </c>
      <c r="C11" s="18">
        <v>169900000</v>
      </c>
      <c r="D11" s="18">
        <v>216800000</v>
      </c>
      <c r="E11" s="18">
        <v>285200000</v>
      </c>
      <c r="F11" s="8" t="s">
        <v>95</v>
      </c>
    </row>
    <row r="12" spans="1:6" x14ac:dyDescent="0.25">
      <c r="A12" t="s">
        <v>32</v>
      </c>
      <c r="B12" s="34">
        <v>124100000</v>
      </c>
      <c r="C12" s="34">
        <v>124900000</v>
      </c>
      <c r="D12" s="34">
        <v>123900000</v>
      </c>
      <c r="E12" s="34">
        <v>123300000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2026-09-19T01:04:53Z</dcterms:modified>
</cp:coreProperties>
</file>