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<sst xmlns="http://schemas.openxmlformats.org/spreadsheetml/2006/main" count="112" uniqueCount="100">
  <si>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EssilorLuxottica Société anonyme (EL.PA)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</si>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</sst>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0.05167768691316765</v>
      </c>
    </row>
    <row r="7" spans="1:2" x14ac:dyDescent="0.25">
      <c r="A7" t="s">
        <v>5</v>
      </c>
      <c r="B7" s="6">
        <v>0.1256487193084173</v>
      </c>
    </row>
    <row r="8" spans="1:2" x14ac:dyDescent="0.25">
      <c r="A8" t="s">
        <v>6</v>
      </c>
      <c r="B8" s="6">
        <v>0.23922748483201445</v>
      </c>
    </row>
    <row r="9" spans="1:2" x14ac:dyDescent="0.25">
      <c r="A9" t="s">
        <v>7</v>
      </c>
      <c r="B9" s="6">
        <v>0.11494044706012323</v>
      </c>
    </row>
    <row r="10" spans="1:2" x14ac:dyDescent="0.25">
      <c r="A10" t="s">
        <v>8</v>
      </c>
      <c r="B10" s="6">
        <v>0.058852186121434315</v>
      </c>
    </row>
    <row r="11" spans="1:2" x14ac:dyDescent="0.25">
      <c r="A11" t="s">
        <v>9</v>
      </c>
      <c r="B11" s="6">
        <v>0.5094339622641509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11.538159235503324</v>
      </c>
    </row>
    <row r="14" spans="1:3" x14ac:dyDescent="0.25">
      <c r="A14" t="s">
        <v>12</v>
      </c>
      <c r="B14" s="6">
        <v>0.06464845683800084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0.69582</v>
      </c>
      <c r="C19" s="8" t="s">
        <v>19</v>
      </c>
    </row>
    <row r="20" spans="1:2" x14ac:dyDescent="0.25">
      <c r="A20" t="s">
        <v>20</v>
      </c>
      <c r="B20" s="10">
        <f>B17+B19*B18</f>
        <v>0.0737492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63763275776</v>
      </c>
    </row>
    <row r="23" spans="1:2" x14ac:dyDescent="0.25">
      <c r="A23" t="s">
        <v>24</v>
      </c>
      <c r="B23" s="11">
        <v>14398000000</v>
      </c>
    </row>
    <row r="24" spans="1:2" x14ac:dyDescent="0.25">
      <c r="A24" t="s">
        <v>25</v>
      </c>
      <c r="B24" s="10">
        <f>B22/(B22+B23)</f>
        <v>0.8157911336905147</v>
      </c>
    </row>
    <row r="25" spans="1:2" x14ac:dyDescent="0.25">
      <c r="A25" t="s">
        <v>26</v>
      </c>
      <c r="B25" s="10">
        <f>1-B24</f>
        <v>0.1842088663094853</v>
      </c>
    </row>
    <row r="26" spans="1:2" x14ac:dyDescent="0.25">
      <c r="A26" t="s">
        <v>27</v>
      </c>
      <c r="B26" s="12">
        <f>B24*B20+B25*B21*(1-B8)</f>
        <v>0.06464845683800084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28491000000</v>
      </c>
      <c r="C29" s="8" t="s">
        <v>30</v>
      </c>
    </row>
    <row r="30" spans="1:2" x14ac:dyDescent="0.25">
      <c r="A30" t="s">
        <v>31</v>
      </c>
      <c r="B30" s="11">
        <v>10854000000</v>
      </c>
    </row>
    <row r="31" spans="1:2" x14ac:dyDescent="0.25">
      <c r="A31" t="s">
        <v>32</v>
      </c>
      <c r="B31" s="13">
        <v>464669477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0.05167768691316765</v>
      </c>
      <c r="C5" s="10">
        <f>Assumptions!B6</f>
        <v>0.05167768691316765</v>
      </c>
      <c r="D5" s="10">
        <f>Assumptions!B6</f>
        <v>0.05167768691316765</v>
      </c>
      <c r="E5" s="10">
        <f>Assumptions!B6</f>
        <v>0.05167768691316765</v>
      </c>
      <c r="F5" s="10">
        <f>Assumptions!B6</f>
        <v>0.05167768691316765</v>
      </c>
    </row>
    <row r="6" spans="1:6" x14ac:dyDescent="0.25">
      <c r="A6" t="s">
        <v>43</v>
      </c>
      <c r="B6" s="18">
        <f>Assumptions!B29*(1+B5)</f>
        <v>29963348977.84306</v>
      </c>
      <c r="C6" s="18">
        <f>B6*(1+C5)</f>
        <v>31511785545.190014</v>
      </c>
      <c r="D6" s="18">
        <f>C6*(1+D5)</f>
        <v>33140241732.669224</v>
      </c>
      <c r="E6" s="18">
        <f>D6*(1+E5)</f>
        <v>34852852769.1568</v>
      </c>
      <c r="F6" s="18">
        <f>E6*(1+F5)</f>
        <v>36653967582.59201</v>
      </c>
    </row>
    <row r="7" spans="1:6" x14ac:dyDescent="0.25">
      <c r="A7" t="s">
        <v>5</v>
      </c>
      <c r="B7" s="10">
        <f>Assumptions!B7</f>
        <v>0.1256487193084173</v>
      </c>
      <c r="C7" s="10">
        <f>Assumptions!B7</f>
        <v>0.1256487193084173</v>
      </c>
      <c r="D7" s="10">
        <f>Assumptions!B7</f>
        <v>0.1256487193084173</v>
      </c>
      <c r="E7" s="10">
        <f>Assumptions!B7</f>
        <v>0.1256487193084173</v>
      </c>
      <c r="F7" s="10">
        <f>Assumptions!B7</f>
        <v>0.1256487193084173</v>
      </c>
    </row>
    <row r="8" spans="1:6" x14ac:dyDescent="0.25">
      <c r="A8" t="s">
        <v>44</v>
      </c>
      <c r="B8" s="18">
        <f>B6*B7</f>
        <v>3764856425.2571554</v>
      </c>
      <c r="C8" s="18">
        <f>C6*C7</f>
        <v>3959415496.874622</v>
      </c>
      <c r="D8" s="18">
        <f>D6*D7</f>
        <v>4164028931.281253</v>
      </c>
      <c r="E8" s="18">
        <f>E6*E7</f>
        <v>4379216314.689378</v>
      </c>
      <c r="F8" s="18">
        <f>F6*F7</f>
        <v>4605524084.324931</v>
      </c>
    </row>
    <row r="9" spans="1:6" x14ac:dyDescent="0.25">
      <c r="A9" t="s">
        <v>45</v>
      </c>
      <c r="B9" s="18">
        <f>B8*(1-Assumptions!B8)</f>
        <v>2864199291.8892374</v>
      </c>
      <c r="C9" s="18">
        <f>C8*(1-Assumptions!B8)</f>
        <v>3012214486.1524057</v>
      </c>
      <c r="D9" s="18">
        <f>D8*(1-Assumptions!B8)</f>
        <v>3167878763.2830977</v>
      </c>
      <c r="E9" s="18">
        <f>E8*(1-Assumptions!B8)</f>
        <v>3331587410.1909146</v>
      </c>
      <c r="F9" s="18">
        <f>F8*(1-Assumptions!B8)</f>
        <v>3503756141.2986116</v>
      </c>
    </row>
    <row r="10" spans="1:6" x14ac:dyDescent="0.25">
      <c r="A10" t="s">
        <v>46</v>
      </c>
      <c r="B10" s="18">
        <f>B6*Assumptions!B9</f>
        <v>3444000726.9317675</v>
      </c>
      <c r="C10" s="18">
        <f>C6*Assumptions!B9</f>
        <v>3621978718.226869</v>
      </c>
      <c r="D10" s="18">
        <f>D6*Assumptions!B9</f>
        <v>3809154200.433553</v>
      </c>
      <c r="E10" s="18">
        <f>E6*Assumptions!B9</f>
        <v>4006002478.6075363</v>
      </c>
      <c r="F10" s="18">
        <f>F6*Assumptions!B9</f>
        <v>4213023420.47039</v>
      </c>
    </row>
    <row r="11" spans="1:6" x14ac:dyDescent="0.25">
      <c r="A11" t="s">
        <v>47</v>
      </c>
      <c r="B11" s="18">
        <f>-B6*Assumptions!B10</f>
        <v>-1763408590.8655083</v>
      </c>
      <c r="C11" s="18">
        <f>-C6*Assumptions!B10</f>
        <v>-1854537467.924246</v>
      </c>
      <c r="D11" s="18">
        <f>-D6*Assumptions!B10</f>
        <v>-1950375674.560374</v>
      </c>
      <c r="E11" s="18">
        <f>-E6*Assumptions!B10</f>
        <v>-2051166578.0333633</v>
      </c>
      <c r="F11" s="18">
        <f>-F6*Assumptions!B10</f>
        <v>-2157166122.2597246</v>
      </c>
    </row>
    <row r="12" spans="1:6" x14ac:dyDescent="0.25">
      <c r="A12" t="s">
        <v>48</v>
      </c>
      <c r="B12" s="18">
        <f>-(B6-Assumptions!B29)*Assumptions!B11</f>
        <v>-750064573.6181624</v>
      </c>
      <c r="C12" s="18">
        <f>-(C6-B6)*Assumptions!B11</f>
        <v>-788826175.8182597</v>
      </c>
      <c r="D12" s="18">
        <f>-(D6-C6)*Assumptions!B11</f>
        <v>-829590887.9611069</v>
      </c>
      <c r="E12" s="18">
        <f>-(E6-D6)*Assumptions!B11</f>
        <v>-872462226.13518</v>
      </c>
      <c r="F12" s="18">
        <f>-(F6-E6)*Assumptions!B11</f>
        <v>-917549055.9009566</v>
      </c>
    </row>
    <row r="13" spans="1:6" x14ac:dyDescent="0.25">
      <c r="A13" s="19" t="s">
        <v>49</v>
      </c>
      <c r="B13" s="20">
        <f>B9+B10+B11+B12</f>
        <v>3794726854.3373346</v>
      </c>
      <c r="C13" s="20">
        <f>C9+C10+C11+C12</f>
        <v>3990829560.636769</v>
      </c>
      <c r="D13" s="20">
        <f>D9+D10+D11+D12</f>
        <v>4197066401.19517</v>
      </c>
      <c r="E13" s="20">
        <f>E9+E10+E11+E12</f>
        <v>4413961084.629908</v>
      </c>
      <c r="F13" s="20">
        <f>F9+F10+F11+F12</f>
        <v>4642064383.60832</v>
      </c>
    </row>
    <row r="14" spans="1:6" x14ac:dyDescent="0.25">
      <c r="A14" t="s">
        <v>50</v>
      </c>
      <c r="B14" s="21">
        <f>1/(1+Assumptions!$B$26)^(1-0.5*Assumptions!$B$32)</f>
        <v>0.9691631337312754</v>
      </c>
      <c r="C14" s="21">
        <f>1/(1+Assumptions!$B$26)^(2-0.5*Assumptions!$B$32)</f>
        <v>0.9103128150015677</v>
      </c>
      <c r="D14" s="21">
        <f>1/(1+Assumptions!$B$26)^(3-0.5*Assumptions!$B$32)</f>
        <v>0.8550360535957483</v>
      </c>
      <c r="E14" s="21">
        <f>1/(1+Assumptions!$B$26)^(4-0.5*Assumptions!$B$32)</f>
        <v>0.803115853034907</v>
      </c>
      <c r="F14" s="21">
        <f>1/(1+Assumptions!$B$26)^(5-0.5*Assumptions!$B$32)</f>
        <v>0.7543483934783093</v>
      </c>
    </row>
    <row r="15" spans="1:6" x14ac:dyDescent="0.25">
      <c r="A15" s="19" t="s">
        <v>51</v>
      </c>
      <c r="B15" s="20">
        <f>B13*B14</f>
        <v>3677709369.8037963</v>
      </c>
      <c r="C15" s="20">
        <f>C13*C14</f>
        <v>3632903291.5347266</v>
      </c>
      <c r="D15" s="20">
        <f>D13*D14</f>
        <v>3588643092.357228</v>
      </c>
      <c r="E15" s="20">
        <f>E13*E14</f>
        <v>3544922121.7454314</v>
      </c>
      <c r="F15" s="20">
        <f>F13*F14</f>
        <v>3501733810.1978145</v>
      </c>
    </row>
    <row r="17" spans="1:2" x14ac:dyDescent="0.25">
      <c r="A17" s="22" t="s">
        <v>52</v>
      </c>
      <c r="B17" s="23">
        <f>SUM(B15:F15)</f>
        <v>17945911685.638996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4642064383.60832</v>
      </c>
    </row>
    <row r="5" spans="1:2" x14ac:dyDescent="0.25">
      <c r="A5" t="s">
        <v>56</v>
      </c>
      <c r="B5" s="18">
        <f>IF(Assumptions!$B$33=0,B4,B4-Forecast!F11-Forecast!F10-Forecast!F12)</f>
        <v>4889345492.764243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0.3867068329665808</v>
      </c>
    </row>
    <row r="7" spans="1:2" x14ac:dyDescent="0.25">
      <c r="A7" t="s">
        <v>58</v>
      </c>
      <c r="B7" s="18">
        <f>-MAX(Forecast!F9,0)*B6</f>
        <v>-1890743310.7862868</v>
      </c>
    </row>
    <row r="8" spans="1:2" x14ac:dyDescent="0.25">
      <c r="A8" t="s">
        <v>59</v>
      </c>
      <c r="B8" s="18">
        <f>IF(OR(Assumptions!$B$33=0,Assumptions!B12&lt;=0),B5,MAX(B5+B7,0))</f>
        <v>2998602181.9779563</v>
      </c>
    </row>
    <row r="9" spans="1:2" x14ac:dyDescent="0.25">
      <c r="A9" t="s">
        <v>60</v>
      </c>
      <c r="B9" s="18">
        <f>B8*(1+Assumptions!B12)/(Assumptions!B26-Assumptions!B12)</f>
        <v>77520475742.23775</v>
      </c>
    </row>
    <row r="10" spans="1:2" x14ac:dyDescent="0.25">
      <c r="A10" t="s">
        <v>61</v>
      </c>
      <c r="B10" s="18">
        <f>B9/(1+Assumptions!B26)^(5-0.5*Assumptions!B32)</f>
        <v>58477446337.83129</v>
      </c>
    </row>
    <row r="11" spans="1:2" x14ac:dyDescent="0.25">
      <c r="A11" t="s">
        <v>62</v>
      </c>
      <c r="B11" s="18">
        <f>Forecast!B17+B10</f>
        <v>76423358023.47029</v>
      </c>
    </row>
    <row r="12" spans="1:2" x14ac:dyDescent="0.25">
      <c r="A12" t="s">
        <v>63</v>
      </c>
      <c r="B12" s="18">
        <f>-Assumptions!B30</f>
        <v>-10854000000</v>
      </c>
    </row>
    <row r="13" spans="1:2" x14ac:dyDescent="0.25">
      <c r="A13" t="s">
        <v>64</v>
      </c>
      <c r="B13" s="18">
        <f>B11+B12</f>
        <v>65569358023.47029</v>
      </c>
    </row>
    <row r="14" spans="1:2" x14ac:dyDescent="0.25">
      <c r="A14" s="19" t="s">
        <v>65</v>
      </c>
      <c r="B14" s="24">
        <f>B13/Assumptions!B31</f>
        <v>141.10967315262303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8818547504.79532</v>
      </c>
    </row>
    <row r="18" spans="1:2" x14ac:dyDescent="0.25">
      <c r="A18" t="s">
        <v>60</v>
      </c>
      <c r="B18" s="18">
        <f>B17*Assumptions!B13</f>
        <v>101749805336.17892</v>
      </c>
    </row>
    <row r="19" spans="1:2" x14ac:dyDescent="0.25">
      <c r="A19" t="s">
        <v>61</v>
      </c>
      <c r="B19" s="18">
        <f>B18/(1+Assumptions!B26)^(5-0.5*Assumptions!B32)</f>
        <v>76754802192.07727</v>
      </c>
    </row>
    <row r="20" spans="1:2" x14ac:dyDescent="0.25">
      <c r="A20" t="s">
        <v>62</v>
      </c>
      <c r="B20" s="18">
        <f>Forecast!B17+B19</f>
        <v>94700713877.71626</v>
      </c>
    </row>
    <row r="21" spans="1:2" x14ac:dyDescent="0.25">
      <c r="A21" t="s">
        <v>63</v>
      </c>
      <c r="B21" s="18">
        <f>-Assumptions!B30</f>
        <v>-10854000000</v>
      </c>
    </row>
    <row r="22" spans="1:2" x14ac:dyDescent="0.25">
      <c r="A22" t="s">
        <v>64</v>
      </c>
      <c r="B22" s="18">
        <f>B20+B21</f>
        <v>83846713877.71626</v>
      </c>
    </row>
    <row r="23" spans="1:2" x14ac:dyDescent="0.25">
      <c r="A23" s="19" t="s">
        <v>65</v>
      </c>
      <c r="B23" s="25">
        <f>B22/Assumptions!B31</f>
        <v>180.44377353780064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141.10967315262303</v>
      </c>
    </row>
    <row r="29" spans="1:2" x14ac:dyDescent="0.25">
      <c r="A29" s="19" t="s">
        <v>73</v>
      </c>
      <c r="B29" s="12">
        <f>B28/B26-1</f>
        <v>0.015177504695129684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0.044648</v>
      </c>
      <c r="B5" s="31">
        <v>227.29798416718234</v>
      </c>
      <c r="C5" s="31">
        <v>236.61299083300028</v>
      </c>
      <c r="D5" s="31">
        <v>250.24385097380707</v>
      </c>
      <c r="E5" s="31">
        <v>272.61013054569474</v>
      </c>
      <c r="F5" s="31">
        <v>317.2930164750945</v>
      </c>
    </row>
    <row r="6" spans="1:6" x14ac:dyDescent="0.25">
      <c r="A6" s="30">
        <v>0.054648</v>
      </c>
      <c r="B6" s="31">
        <v>169.9992806763805</v>
      </c>
      <c r="C6" s="31">
        <v>170.75701753404553</v>
      </c>
      <c r="D6" s="31">
        <v>171.51475439171057</v>
      </c>
      <c r="E6" s="31">
        <v>172.2724912493756</v>
      </c>
      <c r="F6" s="31">
        <v>173.03022810704059</v>
      </c>
    </row>
    <row r="7" spans="1:6" x14ac:dyDescent="0.25">
      <c r="A7" s="30">
        <v>0.064648</v>
      </c>
      <c r="B7" s="31">
        <v>139.88305591270455</v>
      </c>
      <c r="C7" s="31">
        <v>140.4969512006527</v>
      </c>
      <c r="D7" s="32">
        <v>141.1108464886007</v>
      </c>
      <c r="E7" s="31">
        <v>141.7247417765488</v>
      </c>
      <c r="F7" s="31">
        <v>142.33863706449685</v>
      </c>
    </row>
    <row r="8" spans="1:6" x14ac:dyDescent="0.25">
      <c r="A8" s="30">
        <v>0.074648</v>
      </c>
      <c r="B8" s="31">
        <v>117.86205735912455</v>
      </c>
      <c r="C8" s="31">
        <v>118.37181101880644</v>
      </c>
      <c r="D8" s="31">
        <v>118.8815646784883</v>
      </c>
      <c r="E8" s="31">
        <v>119.39131833817017</v>
      </c>
      <c r="F8" s="31">
        <v>119.90107199785206</v>
      </c>
    </row>
    <row r="9" spans="1:6" x14ac:dyDescent="0.25">
      <c r="A9" s="30">
        <v>0.084648</v>
      </c>
      <c r="B9" s="31">
        <v>101.06597113825953</v>
      </c>
      <c r="C9" s="31">
        <v>101.49715271356625</v>
      </c>
      <c r="D9" s="31">
        <v>101.928334288873</v>
      </c>
      <c r="E9" s="31">
        <v>102.35951586417973</v>
      </c>
      <c r="F9" s="31">
        <v>102.79069743948646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28491000000</v>
      </c>
      <c r="C5" s="18">
        <v>26508000000</v>
      </c>
      <c r="D5" s="18">
        <v>25395000000</v>
      </c>
      <c r="E5" s="18">
        <v>24494000000</v>
      </c>
      <c r="F5" s="8" t="s">
        <v>84</v>
      </c>
    </row>
    <row r="6" spans="1:6" x14ac:dyDescent="0.25">
      <c r="A6" t="s">
        <v>44</v>
      </c>
      <c r="B6" s="18">
        <v>3377000000</v>
      </c>
      <c r="C6" s="18">
        <v>3447000000</v>
      </c>
      <c r="D6" s="18">
        <v>3179000000</v>
      </c>
      <c r="E6" s="18">
        <v>3156000000</v>
      </c>
      <c r="F6" s="8" t="s">
        <v>85</v>
      </c>
    </row>
    <row r="7" spans="1:6" x14ac:dyDescent="0.25">
      <c r="A7" t="s">
        <v>86</v>
      </c>
      <c r="B7" s="18">
        <v>3090000000</v>
      </c>
      <c r="C7" s="18">
        <v>3049000000</v>
      </c>
      <c r="D7" s="18">
        <v>2972000000</v>
      </c>
      <c r="E7" s="18">
        <v>2921000000</v>
      </c>
      <c r="F7" s="8" t="s">
        <v>87</v>
      </c>
    </row>
    <row r="8" spans="1:6" x14ac:dyDescent="0.25">
      <c r="A8" t="s">
        <v>88</v>
      </c>
      <c r="B8" s="18">
        <v>1525000000</v>
      </c>
      <c r="C8" s="18">
        <v>1522000000</v>
      </c>
      <c r="D8" s="18">
        <v>1531000000</v>
      </c>
      <c r="E8" s="18">
        <v>1572000000</v>
      </c>
      <c r="F8" s="8" t="s">
        <v>89</v>
      </c>
    </row>
    <row r="9" spans="1:6" x14ac:dyDescent="0.25">
      <c r="A9" t="s">
        <v>90</v>
      </c>
      <c r="B9" s="18">
        <v>446000000</v>
      </c>
      <c r="C9" s="18">
        <v>607000000</v>
      </c>
      <c r="D9" s="18">
        <v>459000000</v>
      </c>
      <c r="E9" s="18">
        <v>356000000</v>
      </c>
      <c r="F9" s="8" t="s">
        <v>91</v>
      </c>
    </row>
    <row r="10" spans="1:6" x14ac:dyDescent="0.25">
      <c r="A10" t="s">
        <v>92</v>
      </c>
      <c r="B10" s="18">
        <v>14398000000</v>
      </c>
      <c r="C10" s="18">
        <v>13216000000</v>
      </c>
      <c r="D10" s="18">
        <v>11657000000</v>
      </c>
      <c r="E10" s="18">
        <v>12204000000</v>
      </c>
      <c r="F10" s="8" t="s">
        <v>93</v>
      </c>
    </row>
    <row r="11" spans="1:6" x14ac:dyDescent="0.25">
      <c r="A11" t="s">
        <v>94</v>
      </c>
      <c r="B11" s="18">
        <v>3544000000</v>
      </c>
      <c r="C11" s="18">
        <v>2251000000</v>
      </c>
      <c r="D11" s="18">
        <v>2558000000</v>
      </c>
      <c r="E11" s="18">
        <v>1960000000</v>
      </c>
      <c r="F11" s="8" t="s">
        <v>95</v>
      </c>
    </row>
    <row r="12" spans="1:6" x14ac:dyDescent="0.25">
      <c r="A12" t="s">
        <v>32</v>
      </c>
      <c r="B12" s="34">
        <v>464669477</v>
      </c>
      <c r="C12" s="34">
        <v>460012730</v>
      </c>
      <c r="D12" s="34">
        <v>450765862</v>
      </c>
      <c r="E12" s="34">
        <v>445659252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2026-09-19T00:07:45Z</dcterms:modified>
</cp:coreProperties>
</file>