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<sst xmlns="http://schemas.openxmlformats.org/spreadsheetml/2006/main" count="112" uniqueCount="100">
  <si>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Elevance Health, Inc. (ELV)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</si>
  <si>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</si>
  <si>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</si>
  <si>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</si>
  <si>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</si>
  <si>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</si>
  <si>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</si>
  <si>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</si>
  <si>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</si>
  <si>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</si>
  <si>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</si>
  <si>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</si>
  <si>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</si>
  <si>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</si>
  <si>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</si>
  <si>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</si>
  <si>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</si>
  <si>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</si>
  <si>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</si>
  <si>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</si>
  <si>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</si>
  <si>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</si>
  <si>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</si>
  <si>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</si>
  <si>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</si>
  <si>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</si>
  <si>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</si>
  <si>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</si>
  <si>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</si>
  <si>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</si>
  <si>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</si>
  <si>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</si>
  <si>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</si>
  <si>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</si>
  <si>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</si>
  <si>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</si>
  <si>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</si>
  <si>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</si>
  <si>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</si>
  <si>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</si>
  <si>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</si>
  <si>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</si>
  <si>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</si>
  <si>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</si>
  <si>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</si>
  <si>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</si>
  <si>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</si>
  <si>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</si>
  <si>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</si>
  <si>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</si>
  <si>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</si>
  <si>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</si>
  <si>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</si>
  <si>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</si>
  <si>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</si>
  <si>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</si>
  <si>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</si>
  <si>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</si>
  <si>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</si>
  <si>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</si>
  <si>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</si>
  <si>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</si>
  <si>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</si>
  <si>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</si>
  <si>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</si>
  <si>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</si>
  <si>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</si>
  <si>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</si>
  <si>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</si>
  <si>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</si>
  <si>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</si>
  <si>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</si>
  <si>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</si>
  <si>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</si>
  <si>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</si>
  <si>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</si>
  <si>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</si>
  <si>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</si>
  <si>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</si>
  <si>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</si>
  <si>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</si>
  <si>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</si>
  <si>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</si>
  <si>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</si>
  <si>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</si>
  <si>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</si>
  <si>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</si>
  <si>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</si>
  <si>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</si>
  <si>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</si>
  <si>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</si>
  <si>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</si>
  <si>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</si>
  <si>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</si>
  <si>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</si>
  <si>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</si>
  <si>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</si>
  <si>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</si>
  <si>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0.69%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</si>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</sst>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0.08338453671992796</v>
      </c>
    </row>
    <row r="7" spans="1:2" x14ac:dyDescent="0.25">
      <c r="A7" t="s">
        <v>5</v>
      </c>
      <c r="B7" s="6">
        <v>0.04928745091582075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0.009130823006264952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0.14685189334528345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8.883147563470699</v>
      </c>
    </row>
    <row r="14" spans="1:3" x14ac:dyDescent="0.25">
      <c r="A14" t="s">
        <v>12</v>
      </c>
      <c r="B14" s="6">
        <v>0.10310346217114522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0.7963199999999999</v>
      </c>
      <c r="C19" s="8" t="s">
        <v>19</v>
      </c>
    </row>
    <row r="20" spans="1:2" x14ac:dyDescent="0.25">
      <c r="A20" t="s">
        <v>20</v>
      </c>
      <c r="B20" s="10">
        <f>B17+B19*B18</f>
        <v>0.0937776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89122439168</v>
      </c>
    </row>
    <row r="23" spans="1:2" x14ac:dyDescent="0.25">
      <c r="A23" t="s">
        <v>24</v>
      </c>
      <c r="B23" s="11">
        <v>32046000000</v>
      </c>
    </row>
    <row r="24" spans="1:2" x14ac:dyDescent="0.25">
      <c r="A24" t="s">
        <v>25</v>
      </c>
      <c r="B24" s="10">
        <f>B22/(B22+B23)</f>
        <v>0.735525189397148</v>
      </c>
    </row>
    <row r="25" spans="1:2" x14ac:dyDescent="0.25">
      <c r="A25" t="s">
        <v>26</v>
      </c>
      <c r="B25" s="10">
        <f>1-B24</f>
        <v>0.26447481060285205</v>
      </c>
    </row>
    <row r="26" spans="1:2" x14ac:dyDescent="0.25">
      <c r="A26" t="s">
        <v>27</v>
      </c>
      <c r="B26" s="12">
        <f>B24*B20+B25*B21*(1-B8)</f>
        <v>0.07941836331801512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199125000000</v>
      </c>
      <c r="C29" s="8" t="s">
        <v>30</v>
      </c>
    </row>
    <row r="30" spans="1:2" x14ac:dyDescent="0.25">
      <c r="A30" t="s">
        <v>31</v>
      </c>
      <c r="B30" s="11">
        <v>-3329000000</v>
      </c>
    </row>
    <row r="31" spans="1:2" x14ac:dyDescent="0.25">
      <c r="A31" t="s">
        <v>32</v>
      </c>
      <c r="B31" s="13">
        <v>224600000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0.08338453671992796</v>
      </c>
      <c r="C5" s="10">
        <f>Assumptions!B6</f>
        <v>0.08338453671992796</v>
      </c>
      <c r="D5" s="10">
        <f>Assumptions!B6</f>
        <v>0.08338453671992796</v>
      </c>
      <c r="E5" s="10">
        <f>Assumptions!B6</f>
        <v>0.08338453671992796</v>
      </c>
      <c r="F5" s="10">
        <f>Assumptions!B6</f>
        <v>0.08338453671992796</v>
      </c>
    </row>
    <row r="6" spans="1:6" x14ac:dyDescent="0.25">
      <c r="A6" t="s">
        <v>43</v>
      </c>
      <c r="B6" s="18">
        <f>Assumptions!B29*(1+B5)</f>
        <v>215728945874.35565</v>
      </c>
      <c r="C6" s="18">
        <f>B6*(1+C5)</f>
        <v>233717404083.1672</v>
      </c>
      <c r="D6" s="18">
        <f>C6*(1+D5)</f>
        <v>253205821546.0263</v>
      </c>
      <c r="E6" s="18">
        <f>D6*(1+E5)</f>
        <v>274319271670.43045</v>
      </c>
      <c r="F6" s="18">
        <f>E6*(1+F5)</f>
        <v>297193257052.01733</v>
      </c>
    </row>
    <row r="7" spans="1:6" x14ac:dyDescent="0.25">
      <c r="A7" t="s">
        <v>5</v>
      </c>
      <c r="B7" s="10">
        <f>Assumptions!B7</f>
        <v>0.04928745091582075</v>
      </c>
      <c r="C7" s="10">
        <f>Assumptions!B7</f>
        <v>0.04928745091582075</v>
      </c>
      <c r="D7" s="10">
        <f>Assumptions!B7</f>
        <v>0.04928745091582075</v>
      </c>
      <c r="E7" s="10">
        <f>Assumptions!B7</f>
        <v>0.04928745091582075</v>
      </c>
      <c r="F7" s="10">
        <f>Assumptions!B7</f>
        <v>0.04928745091582075</v>
      </c>
    </row>
    <row r="8" spans="1:6" x14ac:dyDescent="0.25">
      <c r="A8" t="s">
        <v>44</v>
      </c>
      <c r="B8" s="18">
        <f>B6*B7</f>
        <v>10632729830.904055</v>
      </c>
      <c r="C8" s="18">
        <f>C6*C7</f>
        <v>11519335081.922148</v>
      </c>
      <c r="D8" s="18">
        <f>D6*D7</f>
        <v>12479869501.049839</v>
      </c>
      <c r="E8" s="18">
        <f>E6*E7</f>
        <v>13520497637.720037</v>
      </c>
      <c r="F8" s="18">
        <f>F6*F7</f>
        <v>14647898069.464203</v>
      </c>
    </row>
    <row r="9" spans="1:6" x14ac:dyDescent="0.25">
      <c r="A9" t="s">
        <v>45</v>
      </c>
      <c r="B9" s="18">
        <f>B8*(1-Assumptions!B8)</f>
        <v>8399856566.414204</v>
      </c>
      <c r="C9" s="18">
        <f>C8*(1-Assumptions!B8)</f>
        <v>9100274714.718496</v>
      </c>
      <c r="D9" s="18">
        <f>D8*(1-Assumptions!B8)</f>
        <v>9859096905.829372</v>
      </c>
      <c r="E9" s="18">
        <f>E8*(1-Assumptions!B8)</f>
        <v>10681193133.79883</v>
      </c>
      <c r="F9" s="18">
        <f>F8*(1-Assumptions!B8)</f>
        <v>11571839474.87672</v>
      </c>
    </row>
    <row r="10" spans="1:6" x14ac:dyDescent="0.25">
      <c r="A10" t="s">
        <v>46</v>
      </c>
      <c r="B10" s="18">
        <f>B6*Assumptions!B9</f>
        <v>1969782822.1068532</v>
      </c>
      <c r="C10" s="18">
        <f>C6*Assumptions!B9</f>
        <v>2134032250.1671052</v>
      </c>
      <c r="D10" s="18">
        <f>D6*Assumptions!B9</f>
        <v>2311977540.6926746</v>
      </c>
      <c r="E10" s="18">
        <f>E6*Assumptions!B9</f>
        <v>2504760716.8302116</v>
      </c>
      <c r="F10" s="18">
        <f>F6*Assumptions!B9</f>
        <v>2713619028.7973733</v>
      </c>
    </row>
    <row r="11" spans="1:6" x14ac:dyDescent="0.25">
      <c r="A11" t="s">
        <v>47</v>
      </c>
      <c r="B11" s="18">
        <f>-B6*Assumptions!B10</f>
        <v>-2157289458.7435565</v>
      </c>
      <c r="C11" s="18">
        <f>-C6*Assumptions!B10</f>
        <v>-2337174040.831672</v>
      </c>
      <c r="D11" s="18">
        <f>-D6*Assumptions!B10</f>
        <v>-2532058215.4602633</v>
      </c>
      <c r="E11" s="18">
        <f>-E6*Assumptions!B10</f>
        <v>-2743192716.7043047</v>
      </c>
      <c r="F11" s="18">
        <f>-F6*Assumptions!B10</f>
        <v>-2971932570.5201735</v>
      </c>
    </row>
    <row r="12" spans="1:6" x14ac:dyDescent="0.25">
      <c r="A12" t="s">
        <v>48</v>
      </c>
      <c r="B12" s="18">
        <f>-(B6-Assumptions!B29)*Assumptions!B11</f>
        <v>-2438320888.6517353</v>
      </c>
      <c r="C12" s="18">
        <f>-(C6-B6)*Assumptions!B11</f>
        <v>-2641639146.326483</v>
      </c>
      <c r="D12" s="18">
        <f>-(D6-C6)*Assumptions!B11</f>
        <v>-2861911002.724144</v>
      </c>
      <c r="E12" s="18">
        <f>-(E6-D6)*Assumptions!B11</f>
        <v>-3100550125.819959</v>
      </c>
      <c r="F12" s="18">
        <f>-(F6-E6)*Assumptions!B11</f>
        <v>-3359088061.63837</v>
      </c>
    </row>
    <row r="13" spans="1:6" x14ac:dyDescent="0.25">
      <c r="A13" s="19" t="s">
        <v>49</v>
      </c>
      <c r="B13" s="20">
        <f>B9+B10+B11+B12</f>
        <v>5774029041.125765</v>
      </c>
      <c r="C13" s="20">
        <f>C9+C10+C11+C12</f>
        <v>6255493777.727446</v>
      </c>
      <c r="D13" s="20">
        <f>D9+D10+D11+D12</f>
        <v>6777105228.337639</v>
      </c>
      <c r="E13" s="20">
        <f>E9+E10+E11+E12</f>
        <v>7342211008.104776</v>
      </c>
      <c r="F13" s="20">
        <f>F9+F10+F11+F12</f>
        <v>7954437871.515549</v>
      </c>
    </row>
    <row r="14" spans="1:6" x14ac:dyDescent="0.25">
      <c r="A14" t="s">
        <v>50</v>
      </c>
      <c r="B14" s="21">
        <f>1/(1+Assumptions!$B$26)^(1-0.5*Assumptions!$B$32)</f>
        <v>0.962509664539445</v>
      </c>
      <c r="C14" s="21">
        <f>1/(1+Assumptions!$B$26)^(2-0.5*Assumptions!$B$32)</f>
        <v>0.8916928757639387</v>
      </c>
      <c r="D14" s="21">
        <f>1/(1+Assumptions!$B$26)^(3-0.5*Assumptions!$B$32)</f>
        <v>0.8260864425383421</v>
      </c>
      <c r="E14" s="21">
        <f>1/(1+Assumptions!$B$26)^(4-0.5*Assumptions!$B$32)</f>
        <v>0.7653070121940873</v>
      </c>
      <c r="F14" s="21">
        <f>1/(1+Assumptions!$B$26)^(5-0.5*Assumptions!$B$32)</f>
        <v>0.7089994372910392</v>
      </c>
    </row>
    <row r="15" spans="1:6" x14ac:dyDescent="0.25">
      <c r="A15" s="19" t="s">
        <v>51</v>
      </c>
      <c r="B15" s="20">
        <f>B13*B14</f>
        <v>5557558755.414973</v>
      </c>
      <c r="C15" s="20">
        <f>C13*C14</f>
        <v>5577979235.985211</v>
      </c>
      <c r="D15" s="20">
        <f>D13*D14</f>
        <v>5598474748.785439</v>
      </c>
      <c r="E15" s="20">
        <f>E13*E14</f>
        <v>5619045569.511204</v>
      </c>
      <c r="F15" s="20">
        <f>F13*F14</f>
        <v>5639691974.871056</v>
      </c>
    </row>
    <row r="17" spans="1:2" x14ac:dyDescent="0.25">
      <c r="A17" s="22" t="s">
        <v>52</v>
      </c>
      <c r="B17" s="23">
        <f>SUM(B15:F15)</f>
        <v>27992750284.567883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7954437871.515549</v>
      </c>
    </row>
    <row r="5" spans="1:2" x14ac:dyDescent="0.25">
      <c r="A5" t="s">
        <v>56</v>
      </c>
      <c r="B5" s="18">
        <f>IF(Assumptions!$B$33=0,B4,B4-Forecast!F11-Forecast!F10-Forecast!F12)</f>
        <v>11571839474.87672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0.2424748837095459</v>
      </c>
    </row>
    <row r="7" spans="1:2" x14ac:dyDescent="0.25">
      <c r="A7" t="s">
        <v>58</v>
      </c>
      <c r="B7" s="18">
        <f>-MAX(Forecast!F9,0)*B6</f>
        <v>-2805880430.9762654</v>
      </c>
    </row>
    <row r="8" spans="1:2" x14ac:dyDescent="0.25">
      <c r="A8" t="s">
        <v>59</v>
      </c>
      <c r="B8" s="18">
        <f>IF(OR(Assumptions!$B$33=0,Assumptions!B12&lt;=0),B5,MAX(B5+B7,0))</f>
        <v>8765959043.900455</v>
      </c>
    </row>
    <row r="9" spans="1:2" x14ac:dyDescent="0.25">
      <c r="A9" t="s">
        <v>60</v>
      </c>
      <c r="B9" s="18">
        <f>B8*(1+Assumptions!B12)/(Assumptions!B26-Assumptions!B12)</f>
        <v>165111691571.64746</v>
      </c>
    </row>
    <row r="10" spans="1:2" x14ac:dyDescent="0.25">
      <c r="A10" t="s">
        <v>61</v>
      </c>
      <c r="B10" s="18">
        <f>B9/(1+Assumptions!B26)^(5-0.5*Assumptions!B32)</f>
        <v>117064096414.46967</v>
      </c>
    </row>
    <row r="11" spans="1:2" x14ac:dyDescent="0.25">
      <c r="A11" t="s">
        <v>62</v>
      </c>
      <c r="B11" s="18">
        <f>Forecast!B17+B10</f>
        <v>145056846699.03754</v>
      </c>
    </row>
    <row r="12" spans="1:2" x14ac:dyDescent="0.25">
      <c r="A12" t="s">
        <v>63</v>
      </c>
      <c r="B12" s="18">
        <f>-Assumptions!B30</f>
        <v>3329000000</v>
      </c>
    </row>
    <row r="13" spans="1:2" x14ac:dyDescent="0.25">
      <c r="A13" t="s">
        <v>64</v>
      </c>
      <c r="B13" s="18">
        <f>B11+B12</f>
        <v>148385846699.03754</v>
      </c>
    </row>
    <row r="14" spans="1:2" x14ac:dyDescent="0.25">
      <c r="A14" s="19" t="s">
        <v>65</v>
      </c>
      <c r="B14" s="24">
        <f>B13/Assumptions!B31</f>
        <v>660.6671714115652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17361517098.261578</v>
      </c>
    </row>
    <row r="18" spans="1:2" x14ac:dyDescent="0.25">
      <c r="A18" t="s">
        <v>60</v>
      </c>
      <c r="B18" s="18">
        <f>B17*Assumptions!B13</f>
        <v>154224918309.5772</v>
      </c>
    </row>
    <row r="19" spans="1:2" x14ac:dyDescent="0.25">
      <c r="A19" t="s">
        <v>61</v>
      </c>
      <c r="B19" s="18">
        <f>B18/(1+Assumptions!B26)^(5-0.5*Assumptions!B32)</f>
        <v>109345380297.74673</v>
      </c>
    </row>
    <row r="20" spans="1:2" x14ac:dyDescent="0.25">
      <c r="A20" t="s">
        <v>62</v>
      </c>
      <c r="B20" s="18">
        <f>Forecast!B17+B19</f>
        <v>137338130582.31462</v>
      </c>
    </row>
    <row r="21" spans="1:2" x14ac:dyDescent="0.25">
      <c r="A21" t="s">
        <v>63</v>
      </c>
      <c r="B21" s="18">
        <f>-Assumptions!B30</f>
        <v>3329000000.0000153</v>
      </c>
    </row>
    <row r="22" spans="1:2" x14ac:dyDescent="0.25">
      <c r="A22" t="s">
        <v>64</v>
      </c>
      <c r="B22" s="18">
        <f>B20+B21</f>
        <v>140667130582.31464</v>
      </c>
    </row>
    <row r="23" spans="1:2" x14ac:dyDescent="0.25">
      <c r="A23" s="19" t="s">
        <v>65</v>
      </c>
      <c r="B23" s="25">
        <f>B22/Assumptions!B31</f>
        <v>626.3006704466369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410.95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660.6671714115652</v>
      </c>
    </row>
    <row r="29" spans="1:2" x14ac:dyDescent="0.25">
      <c r="A29" s="19" t="s">
        <v>73</v>
      </c>
      <c r="B29" s="12">
        <f>B28/B26-1</f>
        <v>0.6076582830309409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0.059418</v>
      </c>
      <c r="B5" s="31">
        <v>921.404085920061</v>
      </c>
      <c r="C5" s="31">
        <v>974.2685373917708</v>
      </c>
      <c r="D5" s="31">
        <v>1041.932637578785</v>
      </c>
      <c r="E5" s="31">
        <v>1131.9426075270471</v>
      </c>
      <c r="F5" s="31">
        <v>1258.0255357130377</v>
      </c>
    </row>
    <row r="6" spans="1:6" x14ac:dyDescent="0.25">
      <c r="A6" s="30">
        <v>0.069418</v>
      </c>
      <c r="B6" s="31">
        <v>749.5262654369161</v>
      </c>
      <c r="C6" s="31">
        <v>776.1185440794778</v>
      </c>
      <c r="D6" s="31">
        <v>808.2817688555627</v>
      </c>
      <c r="E6" s="31">
        <v>848.135889838812</v>
      </c>
      <c r="F6" s="31">
        <v>899.0327416247136</v>
      </c>
    </row>
    <row r="7" spans="1:6" x14ac:dyDescent="0.25">
      <c r="A7" s="30">
        <v>0.079418</v>
      </c>
      <c r="B7" s="31">
        <v>631.2888772278318</v>
      </c>
      <c r="C7" s="31">
        <v>644.8930110802294</v>
      </c>
      <c r="D7" s="32">
        <v>660.6715458810968</v>
      </c>
      <c r="E7" s="31">
        <v>679.2844843465912</v>
      </c>
      <c r="F7" s="31">
        <v>701.6890072360762</v>
      </c>
    </row>
    <row r="8" spans="1:6" x14ac:dyDescent="0.25">
      <c r="A8" s="30">
        <v>0.089418</v>
      </c>
      <c r="B8" s="31">
        <v>545.0543725232251</v>
      </c>
      <c r="C8" s="31">
        <v>551.6586054549637</v>
      </c>
      <c r="D8" s="31">
        <v>559.0242344568426</v>
      </c>
      <c r="E8" s="31">
        <v>567.343473017234</v>
      </c>
      <c r="F8" s="31">
        <v>576.8791779735391</v>
      </c>
    </row>
    <row r="9" spans="1:6" x14ac:dyDescent="0.25">
      <c r="A9" s="30">
        <v>0.099418</v>
      </c>
      <c r="B9" s="31">
        <v>479.43855545743565</v>
      </c>
      <c r="C9" s="31">
        <v>482.0552941165482</v>
      </c>
      <c r="D9" s="31">
        <v>484.8044911473947</v>
      </c>
      <c r="E9" s="31">
        <v>487.7147684574918</v>
      </c>
      <c r="F9" s="31">
        <v>490.82363426176016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199125000000</v>
      </c>
      <c r="C5" s="18">
        <v>176810000000</v>
      </c>
      <c r="D5" s="18">
        <v>171340000000</v>
      </c>
      <c r="E5" s="18">
        <v>156595000000</v>
      </c>
      <c r="F5" s="8" t="s">
        <v>84</v>
      </c>
    </row>
    <row r="6" spans="1:6" x14ac:dyDescent="0.25">
      <c r="A6" t="s">
        <v>44</v>
      </c>
      <c r="B6" s="18">
        <v>8112000000</v>
      </c>
      <c r="C6" s="18">
        <v>9089000000</v>
      </c>
      <c r="D6" s="18">
        <v>8745000000</v>
      </c>
      <c r="E6" s="18">
        <v>8451000000</v>
      </c>
      <c r="F6" s="8" t="s">
        <v>85</v>
      </c>
    </row>
    <row r="7" spans="1:6" x14ac:dyDescent="0.25">
      <c r="A7" t="s">
        <v>86</v>
      </c>
      <c r="B7" s="18">
        <v>1546000000</v>
      </c>
      <c r="C7" s="18">
        <v>1393000000</v>
      </c>
      <c r="D7" s="18">
        <v>1745000000</v>
      </c>
      <c r="E7" s="18">
        <v>1675000000</v>
      </c>
      <c r="F7" s="8" t="s">
        <v>87</v>
      </c>
    </row>
    <row r="8" spans="1:6" x14ac:dyDescent="0.25">
      <c r="A8" t="s">
        <v>88</v>
      </c>
      <c r="B8" s="18">
        <v>1116000000</v>
      </c>
      <c r="C8" s="18">
        <v>1256000000</v>
      </c>
      <c r="D8" s="18">
        <v>1296000000</v>
      </c>
      <c r="E8" s="18">
        <v>1152000000</v>
      </c>
      <c r="F8" s="8" t="s">
        <v>89</v>
      </c>
    </row>
    <row r="9" spans="1:6" x14ac:dyDescent="0.25">
      <c r="A9" t="s">
        <v>90</v>
      </c>
      <c r="B9" s="18">
        <v>3277000000</v>
      </c>
      <c r="C9" s="18">
        <v>1719000000</v>
      </c>
      <c r="D9" s="18">
        <v>535000000</v>
      </c>
      <c r="E9" s="18">
        <v>-423000000</v>
      </c>
      <c r="F9" s="8" t="s">
        <v>91</v>
      </c>
    </row>
    <row r="10" spans="1:6" x14ac:dyDescent="0.25">
      <c r="A10" t="s">
        <v>92</v>
      </c>
      <c r="B10" s="18">
        <v>32046000000</v>
      </c>
      <c r="C10" s="18">
        <v>31232000000</v>
      </c>
      <c r="D10" s="18">
        <v>25120000000</v>
      </c>
      <c r="E10" s="18">
        <v>24114000000</v>
      </c>
      <c r="F10" s="8" t="s">
        <v>93</v>
      </c>
    </row>
    <row r="11" spans="1:6" x14ac:dyDescent="0.25">
      <c r="A11" t="s">
        <v>94</v>
      </c>
      <c r="B11" s="18">
        <v>35375000000</v>
      </c>
      <c r="C11" s="18">
        <v>33489000000</v>
      </c>
      <c r="D11" s="18">
        <v>36140000000</v>
      </c>
      <c r="E11" s="18">
        <v>33339000000</v>
      </c>
      <c r="F11" s="8" t="s">
        <v>95</v>
      </c>
    </row>
    <row r="12" spans="1:6" x14ac:dyDescent="0.25">
      <c r="A12" t="s">
        <v>32</v>
      </c>
      <c r="B12" s="34">
        <v>224600000</v>
      </c>
      <c r="C12" s="34">
        <v>232900000</v>
      </c>
      <c r="D12" s="34">
        <v>237400000</v>
      </c>
      <c r="E12" s="34">
        <v>242800000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2026-09-19T01:05:44Z</dcterms:modified>
</cp:coreProperties>
</file>