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<sst xmlns="http://schemas.openxmlformats.org/spreadsheetml/2006/main" count="114" uniqueCount="102">
  <si>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Enbridge Inc. (ENB.TO)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</si>
  <si>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</si>
  <si>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</si>
  <si>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</si>
  <si>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</si>
  <si>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</si>
  <si>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</si>
  <si>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</si>
  <si>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</si>
  <si>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</si>
  <si>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</si>
  <si>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</si>
  <si>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</si>
  <si>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</si>
  <si>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</si>
  <si>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</si>
  <si>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</si>
  <si>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</si>
  <si>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</si>
  <si>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</si>
  <si>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</si>
  <si>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</si>
  <si>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</si>
  <si>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</si>
  <si>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</si>
  <si>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</si>
  <si>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</si>
  <si>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</si>
  <si>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</si>
  <si>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</si>
  <si>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</si>
  <si>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</si>
  <si>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</si>
  <si>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</si>
  <si>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</si>
  <si>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</si>
  <si>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</si>
  <si>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</si>
  <si>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</si>
  <si>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</si>
  <si>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</si>
  <si>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</si>
  <si>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</si>
  <si>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</si>
  <si>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</si>
  <si>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</si>
  <si>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</si>
  <si>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</si>
  <si>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</si>
  <si>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</si>
  <si>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</si>
  <si>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</si>
  <si>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</si>
  <si>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</si>
  <si>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</si>
  <si>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</si>
  <si>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</si>
  <si>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</si>
  <si>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</si>
  <si>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</si>
  <si>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</si>
  <si>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</si>
  <si>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</si>
  <si>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</si>
  <si>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</si>
  <si>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</si>
  <si>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</si>
  <si>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</si>
  <si>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</si>
  <si>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</si>
  <si>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</si>
  <si>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</si>
  <si>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</si>
  <si>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</si>
  <si>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</si>
  <si>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</si>
  <si>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</si>
  <si>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</si>
  <si>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</si>
  <si>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</si>
  <si>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</si>
  <si>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</si>
  <si>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</si>
  <si>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</si>
  <si>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</si>
  <si>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</si>
  <si>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</si>
  <si>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</si>
  <si>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</si>
  <si>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</si>
  <si>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</si>
  <si>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</si>
  <si>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</si>
  <si>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</si>
  <si>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</si>
  <si>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</si>
  <si>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</si>
  <si>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</si>
  <si>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Consensus rests on as few as 2 analyst estimate(s).</t>
  </si>
  <si>
    <t>Adjusted: Capital expenditure runs at 11.8% of revenue against depreciation of 9.3%.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</si>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</sst>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0.06938896281830975</v>
      </c>
    </row>
    <row r="7" spans="1:2" x14ac:dyDescent="0.25">
      <c r="A7" t="s">
        <v>5</v>
      </c>
      <c r="B7" s="6">
        <v>0.1805348815917164</v>
      </c>
    </row>
    <row r="8" spans="1:2" x14ac:dyDescent="0.25">
      <c r="A8" t="s">
        <v>6</v>
      </c>
      <c r="B8" s="6">
        <v>0.22982257800068617</v>
      </c>
    </row>
    <row r="9" spans="1:2" x14ac:dyDescent="0.25">
      <c r="A9" t="s">
        <v>7</v>
      </c>
      <c r="B9" s="6">
        <v>0.09253150637510932</v>
      </c>
    </row>
    <row r="10" spans="1:2" x14ac:dyDescent="0.25">
      <c r="A10" t="s">
        <v>8</v>
      </c>
      <c r="B10" s="6">
        <v>0.11808071623289663</v>
      </c>
    </row>
    <row r="11" spans="1:2" x14ac:dyDescent="0.25">
      <c r="A11" t="s">
        <v>9</v>
      </c>
      <c r="B11" s="6">
        <v>0.11987031823223275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14.717735861772063</v>
      </c>
    </row>
    <row r="14" spans="1:3" x14ac:dyDescent="0.25">
      <c r="A14" t="s">
        <v>12</v>
      </c>
      <c r="B14" s="6">
        <v>0.06194085796675809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0.84523</v>
      </c>
      <c r="C19" s="8" t="s">
        <v>19</v>
      </c>
    </row>
    <row r="20" spans="1:2" x14ac:dyDescent="0.25">
      <c r="A20" t="s">
        <v>20</v>
      </c>
      <c r="B20" s="10">
        <f>B17+B19*B18</f>
        <v>0.07948765</v>
      </c>
    </row>
    <row r="21" spans="1:3" x14ac:dyDescent="0.25">
      <c r="A21" t="s">
        <v>21</v>
      </c>
      <c r="B21" s="6">
        <v>0.04820952601691969</v>
      </c>
      <c r="C21" s="8" t="s">
        <v>22</v>
      </c>
    </row>
    <row r="22" spans="1:2" x14ac:dyDescent="0.25">
      <c r="A22" t="s">
        <v>23</v>
      </c>
      <c r="B22" s="11">
        <v>148825161728</v>
      </c>
    </row>
    <row r="23" spans="1:2" x14ac:dyDescent="0.25">
      <c r="A23" t="s">
        <v>24</v>
      </c>
      <c r="B23" s="11">
        <v>105252000000</v>
      </c>
    </row>
    <row r="24" spans="1:2" x14ac:dyDescent="0.25">
      <c r="A24" t="s">
        <v>25</v>
      </c>
      <c r="B24" s="10">
        <f>B22/(B22+B23)</f>
        <v>0.5857478913721629</v>
      </c>
    </row>
    <row r="25" spans="1:2" x14ac:dyDescent="0.25">
      <c r="A25" t="s">
        <v>26</v>
      </c>
      <c r="B25" s="10">
        <f>1-B24</f>
        <v>0.4142521086278371</v>
      </c>
    </row>
    <row r="26" spans="1:2" x14ac:dyDescent="0.25">
      <c r="A26" t="s">
        <v>27</v>
      </c>
      <c r="B26" s="12">
        <f>B24*B20+B25*B21*(1-B8)</f>
        <v>0.06194085796675809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65194000000</v>
      </c>
      <c r="C29" s="8" t="s">
        <v>30</v>
      </c>
    </row>
    <row r="30" spans="1:2" x14ac:dyDescent="0.25">
      <c r="A30" t="s">
        <v>31</v>
      </c>
      <c r="B30" s="11">
        <v>104158000000</v>
      </c>
    </row>
    <row r="31" spans="1:2" x14ac:dyDescent="0.25">
      <c r="A31" t="s">
        <v>32</v>
      </c>
      <c r="B31" s="13">
        <v>2186000000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0.06938896281830975</v>
      </c>
      <c r="C5" s="10">
        <f>Assumptions!B6</f>
        <v>0.06938896281830975</v>
      </c>
      <c r="D5" s="10">
        <f>Assumptions!B6</f>
        <v>0.06938896281830975</v>
      </c>
      <c r="E5" s="10">
        <f>Assumptions!B6</f>
        <v>0.06938896281830975</v>
      </c>
      <c r="F5" s="10">
        <f>Assumptions!B6</f>
        <v>0.06938896281830975</v>
      </c>
    </row>
    <row r="6" spans="1:6" x14ac:dyDescent="0.25">
      <c r="A6" t="s">
        <v>43</v>
      </c>
      <c r="B6" s="18">
        <f>Assumptions!B29*(1+B5)</f>
        <v>69717744041.97688</v>
      </c>
      <c r="C6" s="18">
        <f>B6*(1+C5)</f>
        <v>74555385991.08205</v>
      </c>
      <c r="D6" s="18">
        <f>C6*(1+D5)</f>
        <v>79728706897.52197</v>
      </c>
      <c r="E6" s="18">
        <f>D6*(1+E5)</f>
        <v>85260999175.98604</v>
      </c>
      <c r="F6" s="18">
        <f>E6*(1+F5)</f>
        <v>91177171477.66048</v>
      </c>
    </row>
    <row r="7" spans="1:6" x14ac:dyDescent="0.25">
      <c r="A7" t="s">
        <v>5</v>
      </c>
      <c r="B7" s="10">
        <f>Assumptions!B7</f>
        <v>0.1805348815917164</v>
      </c>
      <c r="C7" s="10">
        <f>Assumptions!B7</f>
        <v>0.1805348815917164</v>
      </c>
      <c r="D7" s="10">
        <f>Assumptions!B7</f>
        <v>0.1805348815917164</v>
      </c>
      <c r="E7" s="10">
        <f>Assumptions!B7</f>
        <v>0.1805348815917164</v>
      </c>
      <c r="F7" s="10">
        <f>Assumptions!B7</f>
        <v>0.1805348815917164</v>
      </c>
    </row>
    <row r="8" spans="1:6" x14ac:dyDescent="0.25">
      <c r="A8" t="s">
        <v>44</v>
      </c>
      <c r="B8" s="18">
        <f>B6*B7</f>
        <v>12586484665.459888</v>
      </c>
      <c r="C8" s="18">
        <f>C6*C7</f>
        <v>13459847781.92471</v>
      </c>
      <c r="D8" s="18">
        <f>D6*D7</f>
        <v>14393812659.204792</v>
      </c>
      <c r="E8" s="18">
        <f>E6*E7</f>
        <v>15392584390.628069</v>
      </c>
      <c r="F8" s="18">
        <f>F6*F7</f>
        <v>16460659856.587057</v>
      </c>
    </row>
    <row r="9" spans="1:6" x14ac:dyDescent="0.25">
      <c r="A9" t="s">
        <v>45</v>
      </c>
      <c r="B9" s="18">
        <f>B8*(1-Assumptions!B8)</f>
        <v>9693826311.677794</v>
      </c>
      <c r="C9" s="18">
        <f>C8*(1-Assumptions!B8)</f>
        <v>10366470865.185955</v>
      </c>
      <c r="D9" s="18">
        <f>D8*(1-Assumptions!B8)</f>
        <v>11085789526.607435</v>
      </c>
      <c r="E9" s="18">
        <f>E8*(1-Assumptions!B8)</f>
        <v>11855020963.880806</v>
      </c>
      <c r="F9" s="18">
        <f>F8*(1-Assumptions!B8)</f>
        <v>12677628572.753815</v>
      </c>
    </row>
    <row r="10" spans="1:6" x14ac:dyDescent="0.25">
      <c r="A10" t="s">
        <v>46</v>
      </c>
      <c r="B10" s="18">
        <f>B6*Assumptions!B9</f>
        <v>6451087877.278423</v>
      </c>
      <c r="C10" s="18">
        <f>C6*Assumptions!B9</f>
        <v>6898722174.1325445</v>
      </c>
      <c r="D10" s="18">
        <f>D6*Assumptions!B9</f>
        <v>7377417350.567277</v>
      </c>
      <c r="E10" s="18">
        <f>E6*Assumptions!B9</f>
        <v>7889328688.800942</v>
      </c>
      <c r="F10" s="18">
        <f>F6*Assumptions!B9</f>
        <v>8436761023.849576</v>
      </c>
    </row>
    <row r="11" spans="1:6" x14ac:dyDescent="0.25">
      <c r="A11" t="s">
        <v>47</v>
      </c>
      <c r="B11" s="18">
        <f>-B6*Assumptions!B10</f>
        <v>-8232321150.618392</v>
      </c>
      <c r="C11" s="18">
        <f>-C6*Assumptions!B10</f>
        <v>-8803553376.847036</v>
      </c>
      <c r="D11" s="18">
        <f>-D6*Assumptions!B10</f>
        <v>-9414422814.782082</v>
      </c>
      <c r="E11" s="18">
        <f>-E6*Assumptions!B10</f>
        <v>-10067679849.43284</v>
      </c>
      <c r="F11" s="18">
        <f>-F6*Assumptions!B10</f>
        <v>-10766265712.171783</v>
      </c>
    </row>
    <row r="12" spans="1:6" x14ac:dyDescent="0.25">
      <c r="A12" t="s">
        <v>48</v>
      </c>
      <c r="B12" s="18">
        <f>-(B6-Assumptions!B29)*Assumptions!B11</f>
        <v>-542262637.9129359</v>
      </c>
      <c r="C12" s="18">
        <f>-(C6-B6)*Assumptions!B11</f>
        <v>-579889679.9328346</v>
      </c>
      <c r="D12" s="18">
        <f>-(D6-C6)*Assumptions!B11</f>
        <v>-620127623.3724167</v>
      </c>
      <c r="E12" s="18">
        <f>-(E6-D6)*Assumptions!B11</f>
        <v>-663157635.9732115</v>
      </c>
      <c r="F12" s="18">
        <f>-(F6-E6)*Assumptions!B11</f>
        <v>-709173456.5184358</v>
      </c>
    </row>
    <row r="13" spans="1:6" x14ac:dyDescent="0.25">
      <c r="A13" s="19" t="s">
        <v>49</v>
      </c>
      <c r="B13" s="20">
        <f>B9+B10+B11+B12</f>
        <v>7370330400.424889</v>
      </c>
      <c r="C13" s="20">
        <f>C9+C10+C11+C12</f>
        <v>7881749982.53863</v>
      </c>
      <c r="D13" s="20">
        <f>D9+D10+D11+D12</f>
        <v>8428656439.020215</v>
      </c>
      <c r="E13" s="20">
        <f>E9+E10+E11+E12</f>
        <v>9013512167.275696</v>
      </c>
      <c r="F13" s="20">
        <f>F9+F10+F11+F12</f>
        <v>9638950427.91317</v>
      </c>
    </row>
    <row r="14" spans="1:6" x14ac:dyDescent="0.25">
      <c r="A14" t="s">
        <v>50</v>
      </c>
      <c r="B14" s="21">
        <f>1/(1+Assumptions!$B$26)^(1-0.5*Assumptions!$B$32)</f>
        <v>0.9703978703296928</v>
      </c>
      <c r="C14" s="21">
        <f>1/(1+Assumptions!$B$26)^(2-0.5*Assumptions!$B$32)</f>
        <v>0.913796529297933</v>
      </c>
      <c r="D14" s="21">
        <f>1/(1+Assumptions!$B$26)^(3-0.5*Assumptions!$B$32)</f>
        <v>0.8604966297723309</v>
      </c>
      <c r="E14" s="21">
        <f>1/(1+Assumptions!$B$26)^(4-0.5*Assumptions!$B$32)</f>
        <v>0.8103056053609974</v>
      </c>
      <c r="F14" s="21">
        <f>1/(1+Assumptions!$B$26)^(5-0.5*Assumptions!$B$32)</f>
        <v>0.7630421216793998</v>
      </c>
    </row>
    <row r="15" spans="1:6" x14ac:dyDescent="0.25">
      <c r="A15" s="19" t="s">
        <v>51</v>
      </c>
      <c r="B15" s="20">
        <f>B13*B14</f>
        <v>7152152924.198504</v>
      </c>
      <c r="C15" s="20">
        <f>C13*C14</f>
        <v>7202315778.837844</v>
      </c>
      <c r="D15" s="20">
        <f>D13*D14</f>
        <v>7252830459.28575</v>
      </c>
      <c r="E15" s="20">
        <f>E13*E14</f>
        <v>7303699433.133048</v>
      </c>
      <c r="F15" s="20">
        <f>F13*F14</f>
        <v>7354925185.277424</v>
      </c>
    </row>
    <row r="17" spans="1:2" x14ac:dyDescent="0.25">
      <c r="A17" s="22" t="s">
        <v>52</v>
      </c>
      <c r="B17" s="23">
        <f>SUM(B15:F15)</f>
        <v>36265923780.732574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9638950427.91317</v>
      </c>
    </row>
    <row r="5" spans="1:2" x14ac:dyDescent="0.25">
      <c r="A5" t="s">
        <v>56</v>
      </c>
      <c r="B5" s="18">
        <f>IF(Assumptions!$B$33=0,B4,B4-Forecast!F11-Forecast!F10-Forecast!F12)</f>
        <v>12677628572.753815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0.4036108123238589</v>
      </c>
    </row>
    <row r="7" spans="1:2" x14ac:dyDescent="0.25">
      <c r="A7" t="s">
        <v>58</v>
      </c>
      <c r="B7" s="18">
        <f>-MAX(Forecast!F9,0)*B6</f>
        <v>-5116827966.589332</v>
      </c>
    </row>
    <row r="8" spans="1:2" x14ac:dyDescent="0.25">
      <c r="A8" t="s">
        <v>59</v>
      </c>
      <c r="B8" s="18">
        <f>IF(OR(Assumptions!$B$33=0,Assumptions!B12&lt;=0),B5,MAX(B5+B7,0))</f>
        <v>7560800606.164483</v>
      </c>
    </row>
    <row r="9" spans="1:2" x14ac:dyDescent="0.25">
      <c r="A9" t="s">
        <v>60</v>
      </c>
      <c r="B9" s="18">
        <f>B8*(1+Assumptions!B12)/(Assumptions!B26-Assumptions!B12)</f>
        <v>209789946630.16254</v>
      </c>
    </row>
    <row r="10" spans="1:2" x14ac:dyDescent="0.25">
      <c r="A10" t="s">
        <v>61</v>
      </c>
      <c r="B10" s="18">
        <f>B9/(1+Assumptions!B26)^(5-0.5*Assumptions!B32)</f>
        <v>160078565983.68726</v>
      </c>
    </row>
    <row r="11" spans="1:2" x14ac:dyDescent="0.25">
      <c r="A11" t="s">
        <v>62</v>
      </c>
      <c r="B11" s="18">
        <f>Forecast!B17+B10</f>
        <v>196344489764.41983</v>
      </c>
    </row>
    <row r="12" spans="1:2" x14ac:dyDescent="0.25">
      <c r="A12" t="s">
        <v>63</v>
      </c>
      <c r="B12" s="18">
        <f>-Assumptions!B30</f>
        <v>-104158000000</v>
      </c>
    </row>
    <row r="13" spans="1:2" x14ac:dyDescent="0.25">
      <c r="A13" t="s">
        <v>64</v>
      </c>
      <c r="B13" s="18">
        <f>B11+B12</f>
        <v>92186489764.41983</v>
      </c>
    </row>
    <row r="14" spans="1:2" x14ac:dyDescent="0.25">
      <c r="A14" s="19" t="s">
        <v>65</v>
      </c>
      <c r="B14" s="24">
        <f>B13/Assumptions!B31</f>
        <v>42.17131279250678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24897420880.436634</v>
      </c>
    </row>
    <row r="18" spans="1:2" x14ac:dyDescent="0.25">
      <c r="A18" t="s">
        <v>60</v>
      </c>
      <c r="B18" s="18">
        <f>B17*Assumptions!B13</f>
        <v>366433664157.6348</v>
      </c>
    </row>
    <row r="19" spans="1:2" x14ac:dyDescent="0.25">
      <c r="A19" t="s">
        <v>61</v>
      </c>
      <c r="B19" s="18">
        <f>B18/(1+Assumptions!B26)^(5-0.5*Assumptions!B32)</f>
        <v>279604320553.5983</v>
      </c>
    </row>
    <row r="20" spans="1:2" x14ac:dyDescent="0.25">
      <c r="A20" t="s">
        <v>62</v>
      </c>
      <c r="B20" s="18">
        <f>Forecast!B17+B19</f>
        <v>315870244334.33093</v>
      </c>
    </row>
    <row r="21" spans="1:2" x14ac:dyDescent="0.25">
      <c r="A21" t="s">
        <v>63</v>
      </c>
      <c r="B21" s="18">
        <f>-Assumptions!B30</f>
        <v>-104158000000</v>
      </c>
    </row>
    <row r="22" spans="1:2" x14ac:dyDescent="0.25">
      <c r="A22" t="s">
        <v>64</v>
      </c>
      <c r="B22" s="18">
        <f>B20+B21</f>
        <v>211712244334.33093</v>
      </c>
    </row>
    <row r="23" spans="1:2" x14ac:dyDescent="0.25">
      <c r="A23" s="19" t="s">
        <v>65</v>
      </c>
      <c r="B23" s="25">
        <f>B22/Assumptions!B31</f>
        <v>96.84915111360061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68.14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42.17131279250678</v>
      </c>
    </row>
    <row r="29" spans="1:2" x14ac:dyDescent="0.25">
      <c r="A29" s="19" t="s">
        <v>73</v>
      </c>
      <c r="B29" s="12">
        <f>B28/B26-1</f>
        <v>-0.3811078251760085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0.041941</v>
      </c>
      <c r="B5" s="31">
        <v>96.06843059964129</v>
      </c>
      <c r="C5" s="31">
        <v>102.86830873557061</v>
      </c>
      <c r="D5" s="31">
        <v>113.39320893933393</v>
      </c>
      <c r="E5" s="31">
        <v>132.3224152757091</v>
      </c>
      <c r="F5" s="31">
        <v>177.81823749677451</v>
      </c>
    </row>
    <row r="6" spans="1:6" x14ac:dyDescent="0.25">
      <c r="A6" s="30">
        <v>0.051941</v>
      </c>
      <c r="B6" s="31">
        <v>59.57970485828963</v>
      </c>
      <c r="C6" s="31">
        <v>60.024219779160525</v>
      </c>
      <c r="D6" s="31">
        <v>60.468734700031376</v>
      </c>
      <c r="E6" s="31">
        <v>60.913249620902256</v>
      </c>
      <c r="F6" s="31">
        <v>61.35776454177311</v>
      </c>
    </row>
    <row r="7" spans="1:6" x14ac:dyDescent="0.25">
      <c r="A7" s="30">
        <v>0.061941</v>
      </c>
      <c r="B7" s="31">
        <v>41.45666814796804</v>
      </c>
      <c r="C7" s="31">
        <v>41.813881685492596</v>
      </c>
      <c r="D7" s="32">
        <v>42.17109522301718</v>
      </c>
      <c r="E7" s="31">
        <v>42.528308760541755</v>
      </c>
      <c r="F7" s="31">
        <v>42.88552229806631</v>
      </c>
    </row>
    <row r="8" spans="1:6" x14ac:dyDescent="0.25">
      <c r="A8" s="30">
        <v>0.071941</v>
      </c>
      <c r="B8" s="31">
        <v>28.41351371433478</v>
      </c>
      <c r="C8" s="31">
        <v>28.708371384609855</v>
      </c>
      <c r="D8" s="31">
        <v>29.003229054884915</v>
      </c>
      <c r="E8" s="31">
        <v>29.298086725159976</v>
      </c>
      <c r="F8" s="31">
        <v>29.592944395435037</v>
      </c>
    </row>
    <row r="9" spans="1:6" x14ac:dyDescent="0.25">
      <c r="A9" s="30">
        <v>0.081941</v>
      </c>
      <c r="B9" s="31">
        <v>18.588315127879543</v>
      </c>
      <c r="C9" s="31">
        <v>18.836594424794175</v>
      </c>
      <c r="D9" s="31">
        <v>19.08487372170884</v>
      </c>
      <c r="E9" s="31">
        <v>19.333153018623484</v>
      </c>
      <c r="F9" s="31">
        <v>19.58143231553812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65194000000</v>
      </c>
      <c r="C5" s="18">
        <v>53473000000</v>
      </c>
      <c r="D5" s="18">
        <v>43649000000</v>
      </c>
      <c r="E5" s="18">
        <v>53309000000</v>
      </c>
      <c r="F5" s="8" t="s">
        <v>84</v>
      </c>
    </row>
    <row r="6" spans="1:6" x14ac:dyDescent="0.25">
      <c r="A6" t="s">
        <v>44</v>
      </c>
      <c r="B6" s="18">
        <v>11528000000</v>
      </c>
      <c r="C6" s="18">
        <v>9839000000</v>
      </c>
      <c r="D6" s="18">
        <v>9070000000</v>
      </c>
      <c r="E6" s="18">
        <v>8184000000</v>
      </c>
      <c r="F6" s="8" t="s">
        <v>85</v>
      </c>
    </row>
    <row r="7" spans="1:6" x14ac:dyDescent="0.25">
      <c r="A7" t="s">
        <v>86</v>
      </c>
      <c r="B7" s="18">
        <v>5661000000</v>
      </c>
      <c r="C7" s="18">
        <v>5167000000</v>
      </c>
      <c r="D7" s="18">
        <v>4613000000</v>
      </c>
      <c r="E7" s="18">
        <v>4317000000</v>
      </c>
      <c r="F7" s="8" t="s">
        <v>87</v>
      </c>
    </row>
    <row r="8" spans="1:6" x14ac:dyDescent="0.25">
      <c r="A8" t="s">
        <v>88</v>
      </c>
      <c r="B8" s="18">
        <v>9165000000</v>
      </c>
      <c r="C8" s="18">
        <v>6930000000</v>
      </c>
      <c r="D8" s="18">
        <v>4876000000</v>
      </c>
      <c r="E8" s="18">
        <v>4821000000</v>
      </c>
      <c r="F8" s="8" t="s">
        <v>89</v>
      </c>
    </row>
    <row r="9" spans="1:6" x14ac:dyDescent="0.25">
      <c r="A9" t="s">
        <v>90</v>
      </c>
      <c r="B9" s="18">
        <v>1405000000</v>
      </c>
      <c r="C9" s="18">
        <v>133000000</v>
      </c>
      <c r="D9" s="18">
        <v>-2311000000</v>
      </c>
      <c r="E9" s="18">
        <v>12000000</v>
      </c>
      <c r="F9" s="8" t="s">
        <v>91</v>
      </c>
    </row>
    <row r="10" spans="1:6" x14ac:dyDescent="0.25">
      <c r="A10" t="s">
        <v>92</v>
      </c>
      <c r="B10" s="18">
        <v>105252000000</v>
      </c>
      <c r="C10" s="18">
        <v>101844000000</v>
      </c>
      <c r="D10" s="18">
        <v>81199000000</v>
      </c>
      <c r="E10" s="18">
        <v>80980000000</v>
      </c>
      <c r="F10" s="8" t="s">
        <v>93</v>
      </c>
    </row>
    <row r="11" spans="1:6" x14ac:dyDescent="0.25">
      <c r="A11" t="s">
        <v>94</v>
      </c>
      <c r="B11" s="18">
        <v>1094000000</v>
      </c>
      <c r="C11" s="18">
        <v>1803000000</v>
      </c>
      <c r="D11" s="18">
        <v>5901000000</v>
      </c>
      <c r="E11" s="18">
        <v>861000000</v>
      </c>
      <c r="F11" s="8" t="s">
        <v>95</v>
      </c>
    </row>
    <row r="12" spans="1:6" x14ac:dyDescent="0.25">
      <c r="A12" t="s">
        <v>32</v>
      </c>
      <c r="B12" s="34">
        <v>2186000000</v>
      </c>
      <c r="C12" s="34">
        <v>2158000000</v>
      </c>
      <c r="D12" s="34">
        <v>2058000000</v>
      </c>
      <c r="E12" s="34">
        <v>2029000000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2026-09-19T00:07:06Z</dcterms:modified>
</cp:coreProperties>
</file>