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<sst xmlns="http://schemas.openxmlformats.org/spreadsheetml/2006/main" count="113" uniqueCount="101">
  <si>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E.ON SE (EOAN.DE)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</si>
  <si>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</si>
  <si>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</si>
  <si>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</si>
  <si>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</si>
  <si>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</si>
  <si>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</si>
  <si>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</si>
  <si>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</si>
  <si>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</si>
  <si>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</si>
  <si>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</si>
  <si>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</si>
  <si>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</si>
  <si>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</si>
  <si>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</si>
  <si>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</si>
  <si>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</si>
  <si>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</si>
  <si>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</si>
  <si>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</si>
  <si>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</si>
  <si>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</si>
  <si>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</si>
  <si>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</si>
  <si>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</si>
  <si>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</si>
  <si>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</si>
  <si>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</si>
  <si>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</si>
  <si>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</si>
  <si>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</si>
  <si>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</si>
  <si>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</si>
  <si>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</si>
  <si>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</si>
  <si>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</si>
  <si>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</si>
  <si>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</si>
  <si>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</si>
  <si>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</si>
  <si>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</si>
  <si>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</si>
  <si>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</si>
  <si>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</si>
  <si>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</si>
  <si>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</si>
  <si>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</si>
  <si>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</si>
  <si>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</si>
  <si>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</si>
  <si>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</si>
  <si>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</si>
  <si>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</si>
  <si>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</si>
  <si>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</si>
  <si>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</si>
  <si>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</si>
  <si>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</si>
  <si>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</si>
  <si>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</si>
  <si>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</si>
  <si>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</si>
  <si>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</si>
  <si>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</si>
  <si>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</si>
  <si>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</si>
  <si>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</si>
  <si>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</si>
  <si>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</si>
  <si>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</si>
  <si>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</si>
  <si>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</si>
  <si>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</si>
  <si>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</si>
  <si>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</si>
  <si>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</si>
  <si>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</si>
  <si>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</si>
  <si>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</si>
  <si>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</si>
  <si>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</si>
  <si>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</si>
  <si>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</si>
  <si>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</si>
  <si>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</si>
  <si>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</si>
  <si>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</si>
  <si>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</si>
  <si>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</si>
  <si>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</si>
  <si>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</si>
  <si>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</si>
  <si>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derived</t>
  </si>
  <si>
    <t>Cash and equivalents</t>
  </si>
  <si>
    <t>cashCashEquivalentsAndShortTermInvestments</t>
  </si>
  <si>
    <t>dilutedAverageShares</t>
  </si>
  <si>
    <t>Model notes</t>
  </si>
  <si>
    <t>Adjusted: Capital expenditure runs at 7.3% of revenue against depreciation of 4.3%.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</si>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</sst>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-0.12042838475369677</v>
      </c>
    </row>
    <row r="7" spans="1:2" x14ac:dyDescent="0.25">
      <c r="A7" t="s">
        <v>5</v>
      </c>
      <c r="B7" s="6">
        <v>0.08773179308660885</v>
      </c>
    </row>
    <row r="8" spans="1:2" x14ac:dyDescent="0.25">
      <c r="A8" t="s">
        <v>6</v>
      </c>
      <c r="B8" s="6">
        <v>0.2414105086784554</v>
      </c>
    </row>
    <row r="9" spans="1:2" x14ac:dyDescent="0.25">
      <c r="A9" t="s">
        <v>7</v>
      </c>
      <c r="B9" s="6">
        <v>0.04333317297454224</v>
      </c>
    </row>
    <row r="10" spans="1:2" x14ac:dyDescent="0.25">
      <c r="A10" t="s">
        <v>8</v>
      </c>
      <c r="B10" s="6">
        <v>0.07290177540786877</v>
      </c>
    </row>
    <row r="11" spans="1:2" x14ac:dyDescent="0.25">
      <c r="A11" t="s">
        <v>9</v>
      </c>
      <c r="B11" s="6">
        <v>0.21020296714298717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3.9740147825255714</v>
      </c>
    </row>
    <row r="14" spans="1:3" x14ac:dyDescent="0.25">
      <c r="A14" t="s">
        <v>12</v>
      </c>
      <c r="B14" s="6">
        <v>0.3629885369324604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0.8720300000000001</v>
      </c>
      <c r="C19" s="8" t="s">
        <v>19</v>
      </c>
    </row>
    <row r="20" spans="1:2" x14ac:dyDescent="0.25">
      <c r="A20" t="s">
        <v>20</v>
      </c>
      <c r="B20" s="10">
        <f>B17+B19*B18</f>
        <v>0.0783218</v>
      </c>
    </row>
    <row r="21" spans="1:3" x14ac:dyDescent="0.25">
      <c r="A21" t="s">
        <v>21</v>
      </c>
      <c r="B21" s="6">
        <v>0.046</v>
      </c>
      <c r="C21" s="8" t="s">
        <v>22</v>
      </c>
    </row>
    <row r="22" spans="1:2" x14ac:dyDescent="0.25">
      <c r="A22" t="s">
        <v>23</v>
      </c>
      <c r="B22" s="11">
        <v>45389168640</v>
      </c>
    </row>
    <row r="23" spans="1:2" x14ac:dyDescent="0.25">
      <c r="A23" t="s">
        <v>24</v>
      </c>
      <c r="B23" s="11">
        <v>0</v>
      </c>
    </row>
    <row r="24" spans="1:2" x14ac:dyDescent="0.25">
      <c r="A24" t="s">
        <v>25</v>
      </c>
      <c r="B24" s="10">
        <f>B22/(B22+B23)</f>
        <v>1</v>
      </c>
    </row>
    <row r="25" spans="1:2" x14ac:dyDescent="0.25">
      <c r="A25" t="s">
        <v>26</v>
      </c>
      <c r="B25" s="10">
        <f>1-B24</f>
        <v>0</v>
      </c>
    </row>
    <row r="26" spans="1:2" x14ac:dyDescent="0.25">
      <c r="A26" t="s">
        <v>27</v>
      </c>
      <c r="B26" s="12">
        <f>B24*B20+B25*B21*(1-B8)</f>
        <v>0.0783218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78704000000</v>
      </c>
      <c r="C29" s="8" t="s">
        <v>30</v>
      </c>
    </row>
    <row r="30" spans="1:2" x14ac:dyDescent="0.25">
      <c r="A30" t="s">
        <v>31</v>
      </c>
      <c r="B30" s="11">
        <v>-3817000000</v>
      </c>
    </row>
    <row r="31" spans="1:2" x14ac:dyDescent="0.25">
      <c r="A31" t="s">
        <v>32</v>
      </c>
      <c r="B31" s="13">
        <v>2613000000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-0.12042838475369677</v>
      </c>
      <c r="C5" s="10">
        <f>Assumptions!B6</f>
        <v>-0.12042838475369677</v>
      </c>
      <c r="D5" s="10">
        <f>Assumptions!B6</f>
        <v>-0.12042838475369677</v>
      </c>
      <c r="E5" s="10">
        <f>Assumptions!B6</f>
        <v>-0.12042838475369677</v>
      </c>
      <c r="F5" s="10">
        <f>Assumptions!B6</f>
        <v>-0.12042838475369677</v>
      </c>
    </row>
    <row r="6" spans="1:6" x14ac:dyDescent="0.25">
      <c r="A6" t="s">
        <v>43</v>
      </c>
      <c r="B6" s="18">
        <f>Assumptions!B29*(1+B5)</f>
        <v>69225804406.34505</v>
      </c>
      <c r="C6" s="18">
        <f>B6*(1+C5)</f>
        <v>60889052598.41357</v>
      </c>
      <c r="D6" s="18">
        <f>C6*(1+D5)</f>
        <v>53556282344.803734</v>
      </c>
      <c r="E6" s="18">
        <f>D6*(1+E5)</f>
        <v>47106585768.606094</v>
      </c>
      <c r="F6" s="18">
        <f>E6*(1+F5)</f>
        <v>41433615733.231384</v>
      </c>
    </row>
    <row r="7" spans="1:6" x14ac:dyDescent="0.25">
      <c r="A7" t="s">
        <v>5</v>
      </c>
      <c r="B7" s="10">
        <f>Assumptions!B7</f>
        <v>0.08773179308660885</v>
      </c>
      <c r="C7" s="10">
        <f>Assumptions!B7</f>
        <v>0.08773179308660885</v>
      </c>
      <c r="D7" s="10">
        <f>Assumptions!B7</f>
        <v>0.08773179308660885</v>
      </c>
      <c r="E7" s="10">
        <f>Assumptions!B7</f>
        <v>0.08773179308660885</v>
      </c>
      <c r="F7" s="10">
        <f>Assumptions!B7</f>
        <v>0.08773179308660885</v>
      </c>
    </row>
    <row r="8" spans="1:6" x14ac:dyDescent="0.25">
      <c r="A8" t="s">
        <v>44</v>
      </c>
      <c r="B8" s="18">
        <f>B6*B7</f>
        <v>6073303948.431519</v>
      </c>
      <c r="C8" s="18">
        <f>C6*C7</f>
        <v>5341905763.803661</v>
      </c>
      <c r="D8" s="18">
        <f>D6*D7</f>
        <v>4698588681.162324</v>
      </c>
      <c r="E8" s="18">
        <f>E6*E7</f>
        <v>4132745235.667943</v>
      </c>
      <c r="F8" s="18">
        <f>F6*F7</f>
        <v>3635045402.337917</v>
      </c>
    </row>
    <row r="9" spans="1:6" x14ac:dyDescent="0.25">
      <c r="A9" t="s">
        <v>45</v>
      </c>
      <c r="B9" s="18">
        <f>B8*(1-Assumptions!B8)</f>
        <v>4607144552.881794</v>
      </c>
      <c r="C9" s="18">
        <f>C8*(1-Assumptions!B8)</f>
        <v>4052313576.051447</v>
      </c>
      <c r="D9" s="18">
        <f>D8*(1-Assumptions!B8)</f>
        <v>3564299997.5720944</v>
      </c>
      <c r="E9" s="18">
        <f>E8*(1-Assumptions!B8)</f>
        <v>3135057106.086882</v>
      </c>
      <c r="F9" s="18">
        <f>F8*(1-Assumptions!B8)</f>
        <v>2757507242.69024</v>
      </c>
    </row>
    <row r="10" spans="1:6" x14ac:dyDescent="0.25">
      <c r="A10" t="s">
        <v>46</v>
      </c>
      <c r="B10" s="18">
        <f>B6*Assumptions!B9</f>
        <v>2999773756.6419783</v>
      </c>
      <c r="C10" s="18">
        <f>C6*Assumptions!B9</f>
        <v>2638515848.503056</v>
      </c>
      <c r="D10" s="18">
        <f>D6*Assumptions!B9</f>
        <v>2320763646.720803</v>
      </c>
      <c r="E10" s="18">
        <f>E6*Assumptions!B9</f>
        <v>2041277829.3511178</v>
      </c>
      <c r="F10" s="18">
        <f>F6*Assumptions!B9</f>
        <v>1795450037.5288305</v>
      </c>
    </row>
    <row r="11" spans="1:6" x14ac:dyDescent="0.25">
      <c r="A11" t="s">
        <v>47</v>
      </c>
      <c r="B11" s="18">
        <f>-B6*Assumptions!B10</f>
        <v>-5046684045.260419</v>
      </c>
      <c r="C11" s="18">
        <f>-C6*Assumptions!B10</f>
        <v>-4438920037.327454</v>
      </c>
      <c r="D11" s="18">
        <f>-D6*Assumptions!B10</f>
        <v>-3904348067.181289</v>
      </c>
      <c r="E11" s="18">
        <f>-E6*Assumptions!B10</f>
        <v>-3434153735.9344287</v>
      </c>
      <c r="F11" s="18">
        <f>-F6*Assumptions!B10</f>
        <v>-3020584148.5199723</v>
      </c>
    </row>
    <row r="12" spans="1:6" x14ac:dyDescent="0.25">
      <c r="A12" t="s">
        <v>48</v>
      </c>
      <c r="B12" s="18">
        <f>-(B6-Assumptions!B29)*Assumptions!B11</f>
        <v>1992344836.9478579</v>
      </c>
      <c r="C12" s="18">
        <f>-(C6-B6)*Assumptions!B11</f>
        <v>1752409966.3618598</v>
      </c>
      <c r="D12" s="18">
        <f>-(D6-C6)*Assumptions!B11</f>
        <v>1541370064.6866214</v>
      </c>
      <c r="E12" s="18">
        <f>-(E6-D6)*Assumptions!B11</f>
        <v>1355745357.4887092</v>
      </c>
      <c r="F12" s="18">
        <f>-(F6-E6)*Assumptions!B11</f>
        <v>1192475133.9490209</v>
      </c>
    </row>
    <row r="13" spans="1:6" x14ac:dyDescent="0.25">
      <c r="A13" s="19" t="s">
        <v>49</v>
      </c>
      <c r="B13" s="20">
        <f>B9+B10+B11+B12</f>
        <v>4552579101.211211</v>
      </c>
      <c r="C13" s="20">
        <f>C9+C10+C11+C12</f>
        <v>4004319353.5889087</v>
      </c>
      <c r="D13" s="20">
        <f>D9+D10+D11+D12</f>
        <v>3522085641.798229</v>
      </c>
      <c r="E13" s="20">
        <f>E9+E10+E11+E12</f>
        <v>3097926556.99228</v>
      </c>
      <c r="F13" s="20">
        <f>F9+F10+F11+F12</f>
        <v>2724848265.648119</v>
      </c>
    </row>
    <row r="14" spans="1:6" x14ac:dyDescent="0.25">
      <c r="A14" t="s">
        <v>50</v>
      </c>
      <c r="B14" s="21">
        <f>1/(1+Assumptions!$B$26)^(1-0.5*Assumptions!$B$32)</f>
        <v>0.9629989362025305</v>
      </c>
      <c r="C14" s="21">
        <f>1/(1+Assumptions!$B$26)^(2-0.5*Assumptions!$B$32)</f>
        <v>0.8930533874048827</v>
      </c>
      <c r="D14" s="21">
        <f>1/(1+Assumptions!$B$26)^(3-0.5*Assumptions!$B$32)</f>
        <v>0.8281881970714892</v>
      </c>
      <c r="E14" s="21">
        <f>1/(1+Assumptions!$B$26)^(4-0.5*Assumptions!$B$32)</f>
        <v>0.7680343632777239</v>
      </c>
      <c r="F14" s="21">
        <f>1/(1+Assumptions!$B$26)^(5-0.5*Assumptions!$B$32)</f>
        <v>0.7122496858337874</v>
      </c>
    </row>
    <row r="15" spans="1:6" x14ac:dyDescent="0.25">
      <c r="A15" s="19" t="s">
        <v>51</v>
      </c>
      <c r="B15" s="20">
        <f>B13*B14</f>
        <v>4384128831.444269</v>
      </c>
      <c r="C15" s="20">
        <f>C13*C14</f>
        <v>3576070962.973505</v>
      </c>
      <c r="D15" s="20">
        <f>D13*D14</f>
        <v>2916949757.612254</v>
      </c>
      <c r="E15" s="20">
        <f>E13*E14</f>
        <v>2379314050.680717</v>
      </c>
      <c r="F15" s="20">
        <f>F13*F14</f>
        <v>1940772321.1526134</v>
      </c>
    </row>
    <row r="17" spans="1:2" x14ac:dyDescent="0.25">
      <c r="A17" s="22" t="s">
        <v>52</v>
      </c>
      <c r="B17" s="23">
        <f>SUM(B15:F15)</f>
        <v>15197235923.86336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2724848265.648119</v>
      </c>
    </row>
    <row r="5" spans="1:2" x14ac:dyDescent="0.25">
      <c r="A5" t="s">
        <v>56</v>
      </c>
      <c r="B5" s="18">
        <f>IF(Assumptions!$B$33=0,B4,B4-Forecast!F11-Forecast!F10-Forecast!F12)</f>
        <v>2757507242.69024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0.06887269832615027</v>
      </c>
    </row>
    <row r="7" spans="1:2" x14ac:dyDescent="0.25">
      <c r="A7" t="s">
        <v>58</v>
      </c>
      <c r="B7" s="18">
        <f>-MAX(Forecast!F9,0)*B6</f>
        <v>-189916964.45797932</v>
      </c>
    </row>
    <row r="8" spans="1:2" x14ac:dyDescent="0.25">
      <c r="A8" t="s">
        <v>59</v>
      </c>
      <c r="B8" s="18">
        <f>IF(OR(Assumptions!$B$33=0,Assumptions!B12&lt;=0),B5,MAX(B5+B7,0))</f>
        <v>2567590278.2322607</v>
      </c>
    </row>
    <row r="9" spans="1:2" x14ac:dyDescent="0.25">
      <c r="A9" t="s">
        <v>60</v>
      </c>
      <c r="B9" s="18">
        <f>B8*(1+Assumptions!B12)/(Assumptions!B26-Assumptions!B12)</f>
        <v>49356549013.50043</v>
      </c>
    </row>
    <row r="10" spans="1:2" x14ac:dyDescent="0.25">
      <c r="A10" t="s">
        <v>61</v>
      </c>
      <c r="B10" s="18">
        <f>B9/(1+Assumptions!B26)^(5-0.5*Assumptions!B32)</f>
        <v>35154186528.70561</v>
      </c>
    </row>
    <row r="11" spans="1:2" x14ac:dyDescent="0.25">
      <c r="A11" t="s">
        <v>62</v>
      </c>
      <c r="B11" s="18">
        <f>Forecast!B17+B10</f>
        <v>50351422452.56897</v>
      </c>
    </row>
    <row r="12" spans="1:2" x14ac:dyDescent="0.25">
      <c r="A12" t="s">
        <v>63</v>
      </c>
      <c r="B12" s="18">
        <f>-Assumptions!B30</f>
        <v>3817000000</v>
      </c>
    </row>
    <row r="13" spans="1:2" x14ac:dyDescent="0.25">
      <c r="A13" t="s">
        <v>64</v>
      </c>
      <c r="B13" s="18">
        <f>B11+B12</f>
        <v>54168422452.56897</v>
      </c>
    </row>
    <row r="14" spans="1:2" x14ac:dyDescent="0.25">
      <c r="A14" s="19" t="s">
        <v>65</v>
      </c>
      <c r="B14" s="24">
        <f>B13/Assumptions!B31</f>
        <v>20.730356851346716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5430495439.866747</v>
      </c>
    </row>
    <row r="18" spans="1:2" x14ac:dyDescent="0.25">
      <c r="A18" t="s">
        <v>60</v>
      </c>
      <c r="B18" s="18">
        <f>B17*Assumptions!B13</f>
        <v>21580869154.46816</v>
      </c>
    </row>
    <row r="19" spans="1:2" x14ac:dyDescent="0.25">
      <c r="A19" t="s">
        <v>61</v>
      </c>
      <c r="B19" s="18">
        <f>B18/(1+Assumptions!B26)^(5-0.5*Assumptions!B32)</f>
        <v>15370967275.29002</v>
      </c>
    </row>
    <row r="20" spans="1:2" x14ac:dyDescent="0.25">
      <c r="A20" t="s">
        <v>62</v>
      </c>
      <c r="B20" s="18">
        <f>Forecast!B17+B19</f>
        <v>30568203199.15338</v>
      </c>
    </row>
    <row r="21" spans="1:2" x14ac:dyDescent="0.25">
      <c r="A21" t="s">
        <v>63</v>
      </c>
      <c r="B21" s="18">
        <f>-Assumptions!B30</f>
        <v>3817000000</v>
      </c>
    </row>
    <row r="22" spans="1:2" x14ac:dyDescent="0.25">
      <c r="A22" t="s">
        <v>64</v>
      </c>
      <c r="B22" s="18">
        <f>B20+B21</f>
        <v>34385203199.15338</v>
      </c>
    </row>
    <row r="23" spans="1:2" x14ac:dyDescent="0.25">
      <c r="A23" s="19" t="s">
        <v>65</v>
      </c>
      <c r="B23" s="25">
        <f>B22/Assumptions!B31</f>
        <v>13.159281744796548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17.37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20.730356851346716</v>
      </c>
    </row>
    <row r="29" spans="1:2" x14ac:dyDescent="0.25">
      <c r="A29" s="19" t="s">
        <v>73</v>
      </c>
      <c r="B29" s="12">
        <f>B28/B26-1</f>
        <v>0.1934575043953204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0.058322</v>
      </c>
      <c r="B5" s="31">
        <v>25.878484850335944</v>
      </c>
      <c r="C5" s="31">
        <v>28.077308770147273</v>
      </c>
      <c r="D5" s="31">
        <v>30.93262401693182</v>
      </c>
      <c r="E5" s="31">
        <v>34.792123899940314</v>
      </c>
      <c r="F5" s="31">
        <v>40.30166938921645</v>
      </c>
    </row>
    <row r="6" spans="1:6" x14ac:dyDescent="0.25">
      <c r="A6" s="30">
        <v>0.068322</v>
      </c>
      <c r="B6" s="31">
        <v>21.69589166243835</v>
      </c>
      <c r="C6" s="31">
        <v>23.02578392925897</v>
      </c>
      <c r="D6" s="31">
        <v>24.66016247992115</v>
      </c>
      <c r="E6" s="31">
        <v>26.71820935757566</v>
      </c>
      <c r="F6" s="31">
        <v>29.390640152669796</v>
      </c>
    </row>
    <row r="7" spans="1:6" x14ac:dyDescent="0.25">
      <c r="A7" s="30">
        <v>0.078322</v>
      </c>
      <c r="B7" s="31">
        <v>18.827063874892698</v>
      </c>
      <c r="C7" s="31">
        <v>19.69798319043271</v>
      </c>
      <c r="D7" s="32">
        <v>20.730292896036794</v>
      </c>
      <c r="E7" s="31">
        <v>21.974091411699195</v>
      </c>
      <c r="F7" s="31">
        <v>23.502605554069056</v>
      </c>
    </row>
    <row r="8" spans="1:6" x14ac:dyDescent="0.25">
      <c r="A8" s="30">
        <v>0.088322</v>
      </c>
      <c r="B8" s="31">
        <v>16.734735191161594</v>
      </c>
      <c r="C8" s="31">
        <v>17.33733924670319</v>
      </c>
      <c r="D8" s="31">
        <v>18.033539815764644</v>
      </c>
      <c r="E8" s="31">
        <v>18.847409250165136</v>
      </c>
      <c r="F8" s="31">
        <v>19.81204895232927</v>
      </c>
    </row>
    <row r="9" spans="1:6" x14ac:dyDescent="0.25">
      <c r="A9" s="30">
        <v>0.098322</v>
      </c>
      <c r="B9" s="31">
        <v>15.139549470422029</v>
      </c>
      <c r="C9" s="31">
        <v>15.573657761009482</v>
      </c>
      <c r="D9" s="31">
        <v>16.065671807253686</v>
      </c>
      <c r="E9" s="31">
        <v>16.62830473720785</v>
      </c>
      <c r="F9" s="31">
        <v>17.278285069485555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78704000000</v>
      </c>
      <c r="C5" s="18">
        <v>80119000000</v>
      </c>
      <c r="D5" s="18">
        <v>93686000000</v>
      </c>
      <c r="E5" s="18">
        <v>115660000000</v>
      </c>
      <c r="F5" s="8" t="s">
        <v>84</v>
      </c>
    </row>
    <row r="6" spans="1:6" x14ac:dyDescent="0.25">
      <c r="A6" t="s">
        <v>44</v>
      </c>
      <c r="B6" s="18">
        <v>6393000000</v>
      </c>
      <c r="C6" s="18">
        <v>8537000000</v>
      </c>
      <c r="D6" s="18">
        <v>17891000000</v>
      </c>
      <c r="E6" s="18">
        <v>-3218000000</v>
      </c>
      <c r="F6" s="8" t="s">
        <v>85</v>
      </c>
    </row>
    <row r="7" spans="1:6" x14ac:dyDescent="0.25">
      <c r="A7" t="s">
        <v>86</v>
      </c>
      <c r="B7" s="18">
        <v>4068000000</v>
      </c>
      <c r="C7" s="18">
        <v>4401000000</v>
      </c>
      <c r="D7" s="18">
        <v>3514000000</v>
      </c>
      <c r="E7" s="18">
        <v>3378000000</v>
      </c>
      <c r="F7" s="8" t="s">
        <v>87</v>
      </c>
    </row>
    <row r="8" spans="1:6" x14ac:dyDescent="0.25">
      <c r="A8" t="s">
        <v>88</v>
      </c>
      <c r="B8" s="18">
        <v>7940000000</v>
      </c>
      <c r="C8" s="18">
        <v>6971000000</v>
      </c>
      <c r="D8" s="18">
        <v>6010000000</v>
      </c>
      <c r="E8" s="18">
        <v>4576000000</v>
      </c>
      <c r="F8" s="8" t="s">
        <v>89</v>
      </c>
    </row>
    <row r="9" spans="1:6" x14ac:dyDescent="0.25">
      <c r="A9" t="s">
        <v>90</v>
      </c>
      <c r="B9" s="18">
        <v>-880000000</v>
      </c>
      <c r="C9" s="18">
        <v>4931000000</v>
      </c>
      <c r="D9" s="18">
        <v>-4619000000</v>
      </c>
      <c r="E9" s="18">
        <v>-12503000000</v>
      </c>
      <c r="F9" s="8" t="s">
        <v>91</v>
      </c>
    </row>
    <row r="10" spans="1:6" x14ac:dyDescent="0.25">
      <c r="A10" t="s">
        <v>92</v>
      </c>
      <c r="B10" s="18">
        <v>0</v>
      </c>
      <c r="C10" s="18">
        <v>0</v>
      </c>
      <c r="D10" s="18">
        <v>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3817000000</v>
      </c>
      <c r="C11" s="18">
        <v>7019000000</v>
      </c>
      <c r="D11" s="18">
        <v>6927000000</v>
      </c>
      <c r="E11" s="18">
        <v>8924000000</v>
      </c>
      <c r="F11" s="8" t="s">
        <v>95</v>
      </c>
    </row>
    <row r="12" spans="1:6" x14ac:dyDescent="0.25">
      <c r="A12" t="s">
        <v>32</v>
      </c>
      <c r="B12" s="34">
        <v>2613000000</v>
      </c>
      <c r="C12" s="34">
        <v>2612000000</v>
      </c>
      <c r="D12" s="34">
        <v>2611000000</v>
      </c>
      <c r="E12" s="34">
        <v>2609000000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2026-09-19T00:09:34Z</dcterms:modified>
</cp:coreProperties>
</file>