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<sst xmlns="http://schemas.openxmlformats.org/spreadsheetml/2006/main" count="113" uniqueCount="101">
  <si>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Epiroc AB (publ) (EPI-A.ST)</t>
  </si>
  <si>
    <t>DCF Studio - Base case</t>
  </si>
  <si>
    <t>Blue figures on a cream fill are inputs. Every other figure is a formula - change an input and the model reprices. Currency figures are SEK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</si>
  <si>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</si>
  <si>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</si>
  <si>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</si>
  <si>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</si>
  <si>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</si>
  <si>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</si>
  <si>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</si>
  <si>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</si>
  <si>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</si>
  <si>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</si>
  <si>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</si>
  <si>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</si>
  <si>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</si>
  <si>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</si>
  <si>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</si>
  <si>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</si>
  <si>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</si>
  <si>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</si>
  <si>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</si>
  <si>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</si>
  <si>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(SEK m)</t>
  </si>
  <si>
    <t>Total debt (SEK m)</t>
  </si>
  <si>
    <t>Equity weight</t>
  </si>
  <si>
    <t>Debt weight</t>
  </si>
  <si>
    <t>WACC</t>
  </si>
  <si>
    <t>Base year</t>
  </si>
  <si>
    <t>Revenue, last reported year (SEK m)</t>
  </si>
  <si>
    <t>Fiscal year ended 2025-12-31</t>
  </si>
  <si>
    <t>Net debt (SEK m)</t>
  </si>
  <si>
    <t>Diluted shares</t>
  </si>
  <si>
    <t>Mid-year discounting (1 = yes, 0 = no)</t>
  </si>
  <si>
    <t>Terminal year on a steady-state footing (1 = yes, 0 = no)</t>
  </si>
  <si>
    <t>Forecast cashflows (SEK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</si>
  <si>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</si>
  <si>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</si>
  <si>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</si>
  <si>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</si>
  <si>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</si>
  <si>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</si>
  <si>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</si>
  <si>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</si>
  <si>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</si>
  <si>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</si>
  <si>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</si>
  <si>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</si>
  <si>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</si>
  <si>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</si>
  <si>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</si>
  <si>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</si>
  <si>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</si>
  <si>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(SEK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</si>
  <si>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</si>
  <si>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</si>
  <si>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</si>
  <si>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</si>
  <si>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</si>
  <si>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</si>
  <si>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</si>
  <si>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</si>
  <si>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</si>
  <si>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</si>
  <si>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</si>
  <si>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</si>
  <si>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</si>
  <si>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</si>
  <si>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</si>
  <si>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(SEK)</t>
  </si>
  <si>
    <t>Conversion, SEK to SEK</t>
  </si>
  <si>
    <t>Same currency, no conversion</t>
  </si>
  <si>
    <t>Value per share (SEK)</t>
  </si>
  <si>
    <t>Implied upside</t>
  </si>
  <si>
    <t>Value per share (SEK)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</si>
  <si>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</si>
  <si>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(SEK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</si>
  <si>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</si>
  <si>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</si>
  <si>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</si>
  <si>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</si>
  <si>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</si>
  <si>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</si>
  <si>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</si>
  <si>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</si>
  <si>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</si>
  <si>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</si>
  <si>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</si>
  <si>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</si>
  <si>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</si>
  <si>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</si>
  <si>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</si>
  <si>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</si>
  <si>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</si>
  <si>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</si>
  <si>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</si>
  <si>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</si>
  <si>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</si>
  <si>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</si>
  <si>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Current EV/EBITDA of 20.3x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</si>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</sst>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0.07652612751917398</v>
      </c>
    </row>
    <row r="7" spans="1:2" x14ac:dyDescent="0.25">
      <c r="A7" t="s">
        <v>5</v>
      </c>
      <c r="B7" s="6">
        <v>0.2060777612597784</v>
      </c>
    </row>
    <row r="8" spans="1:2" x14ac:dyDescent="0.25">
      <c r="A8" t="s">
        <v>6</v>
      </c>
      <c r="B8" s="6">
        <v>0.23076013836189352</v>
      </c>
    </row>
    <row r="9" spans="1:2" x14ac:dyDescent="0.25">
      <c r="A9" t="s">
        <v>7</v>
      </c>
      <c r="B9" s="6">
        <v>0.04583596369082281</v>
      </c>
    </row>
    <row r="10" spans="1:2" x14ac:dyDescent="0.25">
      <c r="A10" t="s">
        <v>8</v>
      </c>
      <c r="B10" s="6">
        <v>0.027430184149304086</v>
      </c>
    </row>
    <row r="11" spans="1:2" x14ac:dyDescent="0.25">
      <c r="A11" t="s">
        <v>9</v>
      </c>
      <c r="B11" s="6">
        <v>0.1760196258816314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0.1819196003353698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1.15276</v>
      </c>
      <c r="C19" s="8" t="s">
        <v>19</v>
      </c>
    </row>
    <row r="20" spans="1:2" x14ac:dyDescent="0.25">
      <c r="A20" t="s">
        <v>20</v>
      </c>
      <c r="B20" s="10">
        <f>B17+B19*B18</f>
        <v>0.11692940000000002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305025744896</v>
      </c>
    </row>
    <row r="23" spans="1:2" x14ac:dyDescent="0.25">
      <c r="A23" t="s">
        <v>24</v>
      </c>
      <c r="B23" s="11">
        <v>20210000000</v>
      </c>
    </row>
    <row r="24" spans="1:2" x14ac:dyDescent="0.25">
      <c r="A24" t="s">
        <v>25</v>
      </c>
      <c r="B24" s="10">
        <f>B22/(B22+B23)</f>
        <v>0.9378604587067682</v>
      </c>
    </row>
    <row r="25" spans="1:2" x14ac:dyDescent="0.25">
      <c r="A25" t="s">
        <v>26</v>
      </c>
      <c r="B25" s="10">
        <f>1-B24</f>
        <v>0.06213954129323185</v>
      </c>
    </row>
    <row r="26" spans="1:2" x14ac:dyDescent="0.25">
      <c r="A26" t="s">
        <v>27</v>
      </c>
      <c r="B26" s="12">
        <f>B24*B20+B25*B21*(1-B8)</f>
        <v>0.11167106963046695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61998000000</v>
      </c>
      <c r="C29" s="8" t="s">
        <v>30</v>
      </c>
    </row>
    <row r="30" spans="1:2" x14ac:dyDescent="0.25">
      <c r="A30" t="s">
        <v>31</v>
      </c>
      <c r="B30" s="11">
        <v>10636000000</v>
      </c>
    </row>
    <row r="31" spans="1:2" x14ac:dyDescent="0.25">
      <c r="A31" t="s">
        <v>32</v>
      </c>
      <c r="B31" s="13">
        <v>1209092000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0.07652612751917398</v>
      </c>
      <c r="C5" s="10">
        <f>Assumptions!B6</f>
        <v>0.07652612751917398</v>
      </c>
      <c r="D5" s="10">
        <f>Assumptions!B6</f>
        <v>0.07652612751917398</v>
      </c>
      <c r="E5" s="10">
        <f>Assumptions!B6</f>
        <v>0.07652612751917398</v>
      </c>
      <c r="F5" s="10">
        <f>Assumptions!B6</f>
        <v>0.07652612751917398</v>
      </c>
    </row>
    <row r="6" spans="1:6" x14ac:dyDescent="0.25">
      <c r="A6" t="s">
        <v>43</v>
      </c>
      <c r="B6" s="18">
        <f>Assumptions!B29*(1+B5)</f>
        <v>66742466853.93375</v>
      </c>
      <c r="C6" s="18">
        <f>B6*(1+C5)</f>
        <v>71850009383.34212</v>
      </c>
      <c r="D6" s="18">
        <f>C6*(1+D5)</f>
        <v>77348412363.6656</v>
      </c>
      <c r="E6" s="18">
        <f>D6*(1+E5)</f>
        <v>83267586831.61313</v>
      </c>
      <c r="F6" s="18">
        <f>E6*(1+F5)</f>
        <v>89639732799.70305</v>
      </c>
    </row>
    <row r="7" spans="1:6" x14ac:dyDescent="0.25">
      <c r="A7" t="s">
        <v>5</v>
      </c>
      <c r="B7" s="10">
        <f>Assumptions!B7</f>
        <v>0.2060777612597784</v>
      </c>
      <c r="C7" s="10">
        <f>Assumptions!B7</f>
        <v>0.2060777612597784</v>
      </c>
      <c r="D7" s="10">
        <f>Assumptions!B7</f>
        <v>0.2060777612597784</v>
      </c>
      <c r="E7" s="10">
        <f>Assumptions!B7</f>
        <v>0.2060777612597784</v>
      </c>
      <c r="F7" s="10">
        <f>Assumptions!B7</f>
        <v>0.2060777612597784</v>
      </c>
    </row>
    <row r="8" spans="1:6" x14ac:dyDescent="0.25">
      <c r="A8" t="s">
        <v>44</v>
      </c>
      <c r="B8" s="18">
        <f>B6*B7</f>
        <v>13754138150.21363</v>
      </c>
      <c r="C8" s="18">
        <f>C6*C7</f>
        <v>14806689080.213215</v>
      </c>
      <c r="D8" s="18">
        <f>D6*D7</f>
        <v>15939787656.902372</v>
      </c>
      <c r="E8" s="18">
        <f>E6*E7</f>
        <v>17159597879.763037</v>
      </c>
      <c r="F8" s="18">
        <f>F6*F7</f>
        <v>18472755455.287533</v>
      </c>
    </row>
    <row r="9" spans="1:6" x14ac:dyDescent="0.25">
      <c r="A9" t="s">
        <v>45</v>
      </c>
      <c r="B9" s="18">
        <f>B8*(1-Assumptions!B8)</f>
        <v>10580231327.621735</v>
      </c>
      <c r="C9" s="18">
        <f>C8*(1-Assumptions!B8)</f>
        <v>11389895459.381674</v>
      </c>
      <c r="D9" s="18">
        <f>D8*(1-Assumptions!B8)</f>
        <v>12261520051.736378</v>
      </c>
      <c r="E9" s="18">
        <f>E8*(1-Assumptions!B8)</f>
        <v>13199846698.794462</v>
      </c>
      <c r="F9" s="18">
        <f>F8*(1-Assumptions!B8)</f>
        <v>14209979850.499958</v>
      </c>
    </row>
    <row r="10" spans="1:6" x14ac:dyDescent="0.25">
      <c r="A10" t="s">
        <v>46</v>
      </c>
      <c r="B10" s="18">
        <f>B6*Assumptions!B9</f>
        <v>3059205287.352852</v>
      </c>
      <c r="C10" s="18">
        <f>C6*Assumptions!B9</f>
        <v>3293314421.2801476</v>
      </c>
      <c r="D10" s="18">
        <f>D6*Assumptions!B9</f>
        <v>3545339020.643767</v>
      </c>
      <c r="E10" s="18">
        <f>E6*Assumptions!B9</f>
        <v>3816650086.636255</v>
      </c>
      <c r="F10" s="18">
        <f>F6*Assumptions!B9</f>
        <v>4108723537.8622475</v>
      </c>
    </row>
    <row r="11" spans="1:6" x14ac:dyDescent="0.25">
      <c r="A11" t="s">
        <v>47</v>
      </c>
      <c r="B11" s="18">
        <f>-B6*Assumptions!B10</f>
        <v>-1830758156.3822267</v>
      </c>
      <c r="C11" s="18">
        <f>-C6*Assumptions!B10</f>
        <v>-1970858988.5143008</v>
      </c>
      <c r="D11" s="18">
        <f>-D6*Assumptions!B10</f>
        <v>-2121681194.7916565</v>
      </c>
      <c r="E11" s="18">
        <f>-E6*Assumptions!B10</f>
        <v>-2284045240.4593163</v>
      </c>
      <c r="F11" s="18">
        <f>-F6*Assumptions!B10</f>
        <v>-2458834377.790268</v>
      </c>
    </row>
    <row r="12" spans="1:6" x14ac:dyDescent="0.25">
      <c r="A12" t="s">
        <v>48</v>
      </c>
      <c r="B12" s="18">
        <f>-(B6-Assumptions!B29)*Assumptions!B11</f>
        <v>-835119280.6372187</v>
      </c>
      <c r="C12" s="18">
        <f>-(C6-B6)*Assumptions!B11</f>
        <v>-899027725.2009828</v>
      </c>
      <c r="D12" s="18">
        <f>-(D6-C6)*Assumptions!B11</f>
        <v>-967826835.5429871</v>
      </c>
      <c r="E12" s="18">
        <f>-(E6-D6)*Assumptions!B11</f>
        <v>-1041890875.3762279</v>
      </c>
      <c r="F12" s="18">
        <f>-(F6-E6)*Assumptions!B11</f>
        <v>-1121622749.3663337</v>
      </c>
    </row>
    <row r="13" spans="1:6" x14ac:dyDescent="0.25">
      <c r="A13" s="19" t="s">
        <v>49</v>
      </c>
      <c r="B13" s="20">
        <f>B9+B10+B11+B12</f>
        <v>10973559177.955141</v>
      </c>
      <c r="C13" s="20">
        <f>C9+C10+C11+C12</f>
        <v>11813323166.946537</v>
      </c>
      <c r="D13" s="20">
        <f>D9+D10+D11+D12</f>
        <v>12717351042.0455</v>
      </c>
      <c r="E13" s="20">
        <f>E9+E10+E11+E12</f>
        <v>13690560669.595173</v>
      </c>
      <c r="F13" s="20">
        <f>F9+F10+F11+F12</f>
        <v>14738246261.205605</v>
      </c>
    </row>
    <row r="14" spans="1:6" x14ac:dyDescent="0.25">
      <c r="A14" t="s">
        <v>50</v>
      </c>
      <c r="B14" s="21">
        <f>1/(1+Assumptions!$B$26)^(1-0.5*Assumptions!$B$32)</f>
        <v>0.9484443378842624</v>
      </c>
      <c r="C14" s="21">
        <f>1/(1+Assumptions!$B$26)^(2-0.5*Assumptions!$B$32)</f>
        <v>0.8531699382979687</v>
      </c>
      <c r="D14" s="21">
        <f>1/(1+Assumptions!$B$26)^(3-0.5*Assumptions!$B$32)</f>
        <v>0.767466170169898</v>
      </c>
      <c r="E14" s="21">
        <f>1/(1+Assumptions!$B$26)^(4-0.5*Assumptions!$B$32)</f>
        <v>0.6903716316239238</v>
      </c>
      <c r="F14" s="21">
        <f>1/(1+Assumptions!$B$26)^(5-0.5*Assumptions!$B$32)</f>
        <v>0.621021496811473</v>
      </c>
    </row>
    <row r="15" spans="1:6" x14ac:dyDescent="0.25">
      <c r="A15" s="19" t="s">
        <v>51</v>
      </c>
      <c r="B15" s="20">
        <f>B13*B14</f>
        <v>10407810068.769434</v>
      </c>
      <c r="C15" s="20">
        <f>C13*C14</f>
        <v>10078772197.437742</v>
      </c>
      <c r="D15" s="20">
        <f>D13*D14</f>
        <v>9760136698.944822</v>
      </c>
      <c r="E15" s="20">
        <f>E13*E14</f>
        <v>9451574707.314737</v>
      </c>
      <c r="F15" s="20">
        <f>F13*F14</f>
        <v>9152767753.51</v>
      </c>
    </row>
    <row r="17" spans="1:2" x14ac:dyDescent="0.25">
      <c r="A17" s="22" t="s">
        <v>52</v>
      </c>
      <c r="B17" s="23">
        <f>SUM(B15:F15)</f>
        <v>48851061425.97674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14738246261.205605</v>
      </c>
    </row>
    <row r="5" spans="1:2" x14ac:dyDescent="0.25">
      <c r="A5" t="s">
        <v>56</v>
      </c>
      <c r="B5" s="18">
        <f>IF(Assumptions!$B$33=0,B4,B4-Forecast!F11-Forecast!F10-Forecast!F12)</f>
        <v>15217691064.211327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0.13742334500467437</v>
      </c>
    </row>
    <row r="7" spans="1:2" x14ac:dyDescent="0.25">
      <c r="A7" t="s">
        <v>58</v>
      </c>
      <c r="B7" s="18">
        <f>-MAX(Forecast!F9,0)*B6</f>
        <v>-2091266009.2916634</v>
      </c>
    </row>
    <row r="8" spans="1:2" x14ac:dyDescent="0.25">
      <c r="A8" t="s">
        <v>59</v>
      </c>
      <c r="B8" s="18">
        <f>IF(OR(Assumptions!$B$33=0,Assumptions!B12&lt;=0),B5,MAX(B5+B7,0))</f>
        <v>13126425054.919662</v>
      </c>
    </row>
    <row r="9" spans="1:2" x14ac:dyDescent="0.25">
      <c r="A9" t="s">
        <v>60</v>
      </c>
      <c r="B9" s="18">
        <f>B8*(1+Assumptions!B12)/(Assumptions!B26-Assumptions!B12)</f>
        <v>155237332810.7981</v>
      </c>
    </row>
    <row r="10" spans="1:2" x14ac:dyDescent="0.25">
      <c r="A10" t="s">
        <v>61</v>
      </c>
      <c r="B10" s="18">
        <f>B9/(1+Assumptions!B26)^(5-0.5*Assumptions!B32)</f>
        <v>96405720783.18262</v>
      </c>
    </row>
    <row r="11" spans="1:2" x14ac:dyDescent="0.25">
      <c r="A11" t="s">
        <v>62</v>
      </c>
      <c r="B11" s="18">
        <f>Forecast!B17+B10</f>
        <v>145256782209.15936</v>
      </c>
    </row>
    <row r="12" spans="1:2" x14ac:dyDescent="0.25">
      <c r="A12" t="s">
        <v>63</v>
      </c>
      <c r="B12" s="18">
        <f>-Assumptions!B30</f>
        <v>-10636000000</v>
      </c>
    </row>
    <row r="13" spans="1:2" x14ac:dyDescent="0.25">
      <c r="A13" t="s">
        <v>64</v>
      </c>
      <c r="B13" s="18">
        <f>B11+B12</f>
        <v>134620782209.15936</v>
      </c>
    </row>
    <row r="14" spans="1:2" x14ac:dyDescent="0.25">
      <c r="A14" s="19" t="s">
        <v>65</v>
      </c>
      <c r="B14" s="24">
        <f>B13/Assumptions!B31</f>
        <v>111.34039610646614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22581478993.14978</v>
      </c>
    </row>
    <row r="18" spans="1:2" x14ac:dyDescent="0.25">
      <c r="A18" t="s">
        <v>60</v>
      </c>
      <c r="B18" s="18">
        <f>B17*Assumptions!B13</f>
        <v>451629579862.9956</v>
      </c>
    </row>
    <row r="19" spans="1:2" x14ac:dyDescent="0.25">
      <c r="A19" t="s">
        <v>61</v>
      </c>
      <c r="B19" s="18">
        <f>B18/(1+Assumptions!B26)^(5-0.5*Assumptions!B32)</f>
        <v>280471677690.85425</v>
      </c>
    </row>
    <row r="20" spans="1:2" x14ac:dyDescent="0.25">
      <c r="A20" t="s">
        <v>62</v>
      </c>
      <c r="B20" s="18">
        <f>Forecast!B17+B19</f>
        <v>329322739116.831</v>
      </c>
    </row>
    <row r="21" spans="1:2" x14ac:dyDescent="0.25">
      <c r="A21" t="s">
        <v>63</v>
      </c>
      <c r="B21" s="18">
        <f>-Assumptions!B30</f>
        <v>-10636000000</v>
      </c>
    </row>
    <row r="22" spans="1:2" x14ac:dyDescent="0.25">
      <c r="A22" t="s">
        <v>64</v>
      </c>
      <c r="B22" s="18">
        <f>B20+B21</f>
        <v>318686739116.831</v>
      </c>
    </row>
    <row r="23" spans="1:2" x14ac:dyDescent="0.25">
      <c r="A23" s="19" t="s">
        <v>65</v>
      </c>
      <c r="B23" s="25">
        <f>B22/Assumptions!B31</f>
        <v>263.57526070541445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252.1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111.34039610646614</v>
      </c>
    </row>
    <row r="29" spans="1:2" x14ac:dyDescent="0.25">
      <c r="A29" s="19" t="s">
        <v>73</v>
      </c>
      <c r="B29" s="12">
        <f>B28/B26-1</f>
        <v>-0.5583482899386507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0.091671</v>
      </c>
      <c r="B5" s="31">
        <v>136.47126934272774</v>
      </c>
      <c r="C5" s="31">
        <v>140.8838852144088</v>
      </c>
      <c r="D5" s="31">
        <v>145.92338573292056</v>
      </c>
      <c r="E5" s="31">
        <v>151.74224563845658</v>
      </c>
      <c r="F5" s="31">
        <v>158.54675017047532</v>
      </c>
    </row>
    <row r="6" spans="1:6" x14ac:dyDescent="0.25">
      <c r="A6" s="30">
        <v>0.101671</v>
      </c>
      <c r="B6" s="31">
        <v>119.98229519499162</v>
      </c>
      <c r="C6" s="31">
        <v>123.00047149960443</v>
      </c>
      <c r="D6" s="31">
        <v>126.38311871652813</v>
      </c>
      <c r="E6" s="31">
        <v>130.20651684303735</v>
      </c>
      <c r="F6" s="31">
        <v>134.56982838822563</v>
      </c>
    </row>
    <row r="7" spans="1:6" x14ac:dyDescent="0.25">
      <c r="A7" s="30">
        <v>0.111671</v>
      </c>
      <c r="B7" s="31">
        <v>106.90622341571789</v>
      </c>
      <c r="C7" s="31">
        <v>109.0141445385461</v>
      </c>
      <c r="D7" s="32">
        <v>111.34048880194729</v>
      </c>
      <c r="E7" s="31">
        <v>113.92537261331954</v>
      </c>
      <c r="F7" s="31">
        <v>116.8193769383416</v>
      </c>
    </row>
    <row r="8" spans="1:6" x14ac:dyDescent="0.25">
      <c r="A8" s="30">
        <v>0.121671</v>
      </c>
      <c r="B8" s="31">
        <v>96.28321473353328</v>
      </c>
      <c r="C8" s="31">
        <v>97.77529869493102</v>
      </c>
      <c r="D8" s="31">
        <v>99.40038460229712</v>
      </c>
      <c r="E8" s="31">
        <v>101.18023538163365</v>
      </c>
      <c r="F8" s="31">
        <v>103.14163592153712</v>
      </c>
    </row>
    <row r="9" spans="1:6" x14ac:dyDescent="0.25">
      <c r="A9" s="30">
        <v>0.131671</v>
      </c>
      <c r="B9" s="31">
        <v>87.4825006486637</v>
      </c>
      <c r="C9" s="31">
        <v>88.54608879262237</v>
      </c>
      <c r="D9" s="31">
        <v>89.69079798403291</v>
      </c>
      <c r="E9" s="31">
        <v>90.92859639190897</v>
      </c>
      <c r="F9" s="31">
        <v>92.27392824716752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61998000000</v>
      </c>
      <c r="C5" s="18">
        <v>63604000000</v>
      </c>
      <c r="D5" s="18">
        <v>60343000000</v>
      </c>
      <c r="E5" s="18">
        <v>49694000000</v>
      </c>
      <c r="F5" s="8" t="s">
        <v>84</v>
      </c>
    </row>
    <row r="6" spans="1:6" x14ac:dyDescent="0.25">
      <c r="A6" t="s">
        <v>44</v>
      </c>
      <c r="B6" s="18">
        <v>12495000000</v>
      </c>
      <c r="C6" s="18">
        <v>11808000000</v>
      </c>
      <c r="D6" s="18">
        <v>13127000000</v>
      </c>
      <c r="E6" s="18">
        <v>10912000000</v>
      </c>
      <c r="F6" s="8" t="s">
        <v>85</v>
      </c>
    </row>
    <row r="7" spans="1:6" x14ac:dyDescent="0.25">
      <c r="A7" t="s">
        <v>86</v>
      </c>
      <c r="B7" s="18">
        <v>3085000000</v>
      </c>
      <c r="C7" s="18">
        <v>3097000000</v>
      </c>
      <c r="D7" s="18">
        <v>2603000000</v>
      </c>
      <c r="E7" s="18">
        <v>2075000000</v>
      </c>
      <c r="F7" s="8" t="s">
        <v>87</v>
      </c>
    </row>
    <row r="8" spans="1:6" x14ac:dyDescent="0.25">
      <c r="A8" t="s">
        <v>88</v>
      </c>
      <c r="B8" s="18">
        <v>1995000000</v>
      </c>
      <c r="C8" s="18">
        <v>1856000000</v>
      </c>
      <c r="D8" s="18">
        <v>1687000000</v>
      </c>
      <c r="E8" s="18">
        <v>1014000000</v>
      </c>
      <c r="F8" s="8" t="s">
        <v>89</v>
      </c>
    </row>
    <row r="9" spans="1:6" x14ac:dyDescent="0.25">
      <c r="A9" t="s">
        <v>90</v>
      </c>
      <c r="B9" s="18">
        <v>1078000000</v>
      </c>
      <c r="C9" s="18">
        <v>574000000</v>
      </c>
      <c r="D9" s="18">
        <v>3708000000</v>
      </c>
      <c r="E9" s="18">
        <v>3737000000</v>
      </c>
      <c r="F9" s="8" t="s">
        <v>91</v>
      </c>
    </row>
    <row r="10" spans="1:6" x14ac:dyDescent="0.25">
      <c r="A10" t="s">
        <v>92</v>
      </c>
      <c r="B10" s="18">
        <v>20210000000</v>
      </c>
      <c r="C10" s="18">
        <v>21566000000</v>
      </c>
      <c r="D10" s="18">
        <v>13564000000</v>
      </c>
      <c r="E10" s="18">
        <v>10741000000</v>
      </c>
      <c r="F10" s="8" t="s">
        <v>93</v>
      </c>
    </row>
    <row r="11" spans="1:6" x14ac:dyDescent="0.25">
      <c r="A11" t="s">
        <v>94</v>
      </c>
      <c r="B11" s="18">
        <v>9574000000</v>
      </c>
      <c r="C11" s="18">
        <v>7179000000</v>
      </c>
      <c r="D11" s="18">
        <v>6401000000</v>
      </c>
      <c r="E11" s="18">
        <v>7326000000</v>
      </c>
      <c r="F11" s="8" t="s">
        <v>95</v>
      </c>
    </row>
    <row r="12" spans="1:6" x14ac:dyDescent="0.25">
      <c r="A12" t="s">
        <v>32</v>
      </c>
      <c r="B12" s="34">
        <v>1209092000</v>
      </c>
      <c r="C12" s="34">
        <v>1208363000</v>
      </c>
      <c r="D12" s="34">
        <v>1207425000</v>
      </c>
      <c r="E12" s="34">
        <v>1207689000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2026-09-19T00:08:19Z</dcterms:modified>
</cp:coreProperties>
</file>