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<sst xmlns="http://schemas.openxmlformats.org/spreadsheetml/2006/main" count="113" uniqueCount="101">
  <si>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Essex Property Trust, Inc. (ESS)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</si>
  <si>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</si>
  <si>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</si>
  <si>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</si>
  <si>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</si>
  <si>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</si>
  <si>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</si>
  <si>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</si>
  <si>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</si>
  <si>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</si>
  <si>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</si>
  <si>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</si>
  <si>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</si>
  <si>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</si>
  <si>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</si>
  <si>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</si>
  <si>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</si>
  <si>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</si>
  <si>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</si>
  <si>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</si>
  <si>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</si>
  <si>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</si>
  <si>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</si>
  <si>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</si>
  <si>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</si>
  <si>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</si>
  <si>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</si>
  <si>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</si>
  <si>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</si>
  <si>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</si>
  <si>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</si>
  <si>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</si>
  <si>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</si>
  <si>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</si>
  <si>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</si>
  <si>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</si>
  <si>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</si>
  <si>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</si>
  <si>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</si>
  <si>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</si>
  <si>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</si>
  <si>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</si>
  <si>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</si>
  <si>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</si>
  <si>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</si>
  <si>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</si>
  <si>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</si>
  <si>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</si>
  <si>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</si>
  <si>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</si>
  <si>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</si>
  <si>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</si>
  <si>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</si>
  <si>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</si>
  <si>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</si>
  <si>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</si>
  <si>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</si>
  <si>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</si>
  <si>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</si>
  <si>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</si>
  <si>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</si>
  <si>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</si>
  <si>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</si>
  <si>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</si>
  <si>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</si>
  <si>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</si>
  <si>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</si>
  <si>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</si>
  <si>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</si>
  <si>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</si>
  <si>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</si>
  <si>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</si>
  <si>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</si>
  <si>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</si>
  <si>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</si>
  <si>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</si>
  <si>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</si>
  <si>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</si>
  <si>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</si>
  <si>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</si>
  <si>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</si>
  <si>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</si>
  <si>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</si>
  <si>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</si>
  <si>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</si>
  <si>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</si>
  <si>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</si>
  <si>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</si>
  <si>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</si>
  <si>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</si>
  <si>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</si>
  <si>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</si>
  <si>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</si>
  <si>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</si>
  <si>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</si>
  <si>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</si>
  <si>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</si>
  <si>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</si>
  <si>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8.42% of revenue against depreciation and amortisation of 32.83%. A business cannot depreciate more than it invests indefinitely. Capex has been set to 32.83%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</si>
  <si>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20.9x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</si>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</sst>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0.05510390234068829</v>
      </c>
    </row>
    <row r="7" spans="1:2" x14ac:dyDescent="0.25">
      <c r="A7" t="s">
        <v>5</v>
      </c>
      <c r="B7" s="6">
        <v>0.3127225806327136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0.3282646922381165</v>
      </c>
    </row>
    <row r="10" spans="1:2" x14ac:dyDescent="0.25">
      <c r="A10" t="s">
        <v>8</v>
      </c>
      <c r="B10" s="6">
        <v>0.3282646922381165</v>
      </c>
    </row>
    <row r="11" spans="1:2" x14ac:dyDescent="0.25">
      <c r="A11" t="s">
        <v>9</v>
      </c>
      <c r="B11" s="6">
        <v>-0.026139333008547764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0.08226349183736467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0.80302</v>
      </c>
      <c r="C19" s="8" t="s">
        <v>19</v>
      </c>
    </row>
    <row r="20" spans="1:2" x14ac:dyDescent="0.25">
      <c r="A20" t="s">
        <v>20</v>
      </c>
      <c r="B20" s="10">
        <f>B17+B19*B18</f>
        <v>0.09414610000000001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18615324672</v>
      </c>
    </row>
    <row r="23" spans="1:2" x14ac:dyDescent="0.25">
      <c r="A23" t="s">
        <v>24</v>
      </c>
      <c r="B23" s="11">
        <v>6851756000</v>
      </c>
    </row>
    <row r="24" spans="1:2" x14ac:dyDescent="0.25">
      <c r="A24" t="s">
        <v>25</v>
      </c>
      <c r="B24" s="10">
        <f>B22/(B22+B23)</f>
        <v>0.7309563633049931</v>
      </c>
    </row>
    <row r="25" spans="1:2" x14ac:dyDescent="0.25">
      <c r="A25" t="s">
        <v>26</v>
      </c>
      <c r="B25" s="10">
        <f>1-B24</f>
        <v>0.26904363669500686</v>
      </c>
    </row>
    <row r="26" spans="1:2" x14ac:dyDescent="0.25">
      <c r="A26" t="s">
        <v>27</v>
      </c>
      <c r="B26" s="12">
        <f>B24*B20+B25*B21*(1-B8)</f>
        <v>0.08226349183736467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1887345000</v>
      </c>
      <c r="C29" s="8" t="s">
        <v>30</v>
      </c>
    </row>
    <row r="30" spans="1:2" x14ac:dyDescent="0.25">
      <c r="A30" t="s">
        <v>31</v>
      </c>
      <c r="B30" s="11">
        <v>6677445000</v>
      </c>
    </row>
    <row r="31" spans="1:2" x14ac:dyDescent="0.25">
      <c r="A31" t="s">
        <v>32</v>
      </c>
      <c r="B31" s="13">
        <v>64399459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0.05510390234068829</v>
      </c>
      <c r="C5" s="10">
        <f>Assumptions!B6</f>
        <v>0.05510390234068829</v>
      </c>
      <c r="D5" s="10">
        <f>Assumptions!B6</f>
        <v>0.05510390234068829</v>
      </c>
      <c r="E5" s="10">
        <f>Assumptions!B6</f>
        <v>0.05510390234068829</v>
      </c>
      <c r="F5" s="10">
        <f>Assumptions!B6</f>
        <v>0.05510390234068829</v>
      </c>
    </row>
    <row r="6" spans="1:6" x14ac:dyDescent="0.25">
      <c r="A6" t="s">
        <v>43</v>
      </c>
      <c r="B6" s="18">
        <f>Assumptions!B29*(1+B5)</f>
        <v>1991345074.5631864</v>
      </c>
      <c r="C6" s="18">
        <f>B6*(1+C5)</f>
        <v>2101075959.078527</v>
      </c>
      <c r="D6" s="18">
        <f>C6*(1+D5)</f>
        <v>2216853443.537958</v>
      </c>
      <c r="E6" s="18">
        <f>D6*(1+E5)</f>
        <v>2339010719.1942925</v>
      </c>
      <c r="F6" s="18">
        <f>E6*(1+F5)</f>
        <v>2467899337.438598</v>
      </c>
    </row>
    <row r="7" spans="1:6" x14ac:dyDescent="0.25">
      <c r="A7" t="s">
        <v>5</v>
      </c>
      <c r="B7" s="10">
        <f>Assumptions!B7</f>
        <v>0.3127225806327136</v>
      </c>
      <c r="C7" s="10">
        <f>Assumptions!B7</f>
        <v>0.3127225806327136</v>
      </c>
      <c r="D7" s="10">
        <f>Assumptions!B7</f>
        <v>0.3127225806327136</v>
      </c>
      <c r="E7" s="10">
        <f>Assumptions!B7</f>
        <v>0.3127225806327136</v>
      </c>
      <c r="F7" s="10">
        <f>Assumptions!B7</f>
        <v>0.3127225806327136</v>
      </c>
    </row>
    <row r="8" spans="1:6" x14ac:dyDescent="0.25">
      <c r="A8" t="s">
        <v>44</v>
      </c>
      <c r="B8" s="18">
        <f>B6*B7</f>
        <v>622738570.6476431</v>
      </c>
      <c r="C8" s="18">
        <f>C6*C7</f>
        <v>657053896.0283906</v>
      </c>
      <c r="D8" s="18">
        <f>D6*D7</f>
        <v>693260129.7477078</v>
      </c>
      <c r="E8" s="18">
        <f>E6*E7</f>
        <v>731461468.2340186</v>
      </c>
      <c r="F8" s="18">
        <f>F6*F7</f>
        <v>771767849.5455624</v>
      </c>
    </row>
    <row r="9" spans="1:6" x14ac:dyDescent="0.25">
      <c r="A9" t="s">
        <v>45</v>
      </c>
      <c r="B9" s="18">
        <f>B8*(1-Assumptions!B8)</f>
        <v>622738570.6476431</v>
      </c>
      <c r="C9" s="18">
        <f>C8*(1-Assumptions!B8)</f>
        <v>657053896.0283906</v>
      </c>
      <c r="D9" s="18">
        <f>D8*(1-Assumptions!B8)</f>
        <v>693260129.7477078</v>
      </c>
      <c r="E9" s="18">
        <f>E8*(1-Assumptions!B8)</f>
        <v>731461468.2340186</v>
      </c>
      <c r="F9" s="18">
        <f>F8*(1-Assumptions!B8)</f>
        <v>771767849.5455624</v>
      </c>
    </row>
    <row r="10" spans="1:6" x14ac:dyDescent="0.25">
      <c r="A10" t="s">
        <v>46</v>
      </c>
      <c r="B10" s="18">
        <f>B6*Assumptions!B9</f>
        <v>653688278.0413735</v>
      </c>
      <c r="C10" s="18">
        <f>C6*Assumptions!B9</f>
        <v>689709053.0758181</v>
      </c>
      <c r="D10" s="18">
        <f>D6*Assumptions!B9</f>
        <v>727714713.3799965</v>
      </c>
      <c r="E10" s="18">
        <f>E6*Assumptions!B9</f>
        <v>767814633.87797</v>
      </c>
      <c r="F10" s="18">
        <f>F6*Assumptions!B9</f>
        <v>810124216.478933</v>
      </c>
    </row>
    <row r="11" spans="1:6" x14ac:dyDescent="0.25">
      <c r="A11" t="s">
        <v>47</v>
      </c>
      <c r="B11" s="18">
        <f>-B6*Assumptions!B10</f>
        <v>-653688278.0413735</v>
      </c>
      <c r="C11" s="18">
        <f>-C6*Assumptions!B10</f>
        <v>-689709053.0758181</v>
      </c>
      <c r="D11" s="18">
        <f>-D6*Assumptions!B10</f>
        <v>-727714713.3799965</v>
      </c>
      <c r="E11" s="18">
        <f>-E6*Assumptions!B10</f>
        <v>-767814633.87797</v>
      </c>
      <c r="F11" s="18">
        <f>-F6*Assumptions!B10</f>
        <v>-810124216.478933</v>
      </c>
    </row>
    <row r="12" spans="1:6" x14ac:dyDescent="0.25">
      <c r="A12" t="s">
        <v>48</v>
      </c>
      <c r="B12" s="18">
        <f>-(B6-Assumptions!B29)*Assumptions!B11</f>
        <v>2718492.581920927</v>
      </c>
      <c r="C12" s="18">
        <f>-(C6-B6)*Assumptions!B11</f>
        <v>2868292.1316689844</v>
      </c>
      <c r="D12" s="18">
        <f>-(D6-C6)*Assumptions!B11</f>
        <v>3026346.221177035</v>
      </c>
      <c r="E12" s="18">
        <f>-(E6-D6)*Assumptions!B11</f>
        <v>3193109.70779789</v>
      </c>
      <c r="F12" s="18">
        <f>-(F6-E6)*Assumptions!B11</f>
        <v>3369062.5132994894</v>
      </c>
    </row>
    <row r="13" spans="1:6" x14ac:dyDescent="0.25">
      <c r="A13" s="19" t="s">
        <v>49</v>
      </c>
      <c r="B13" s="20">
        <f>B9+B10+B11+B12</f>
        <v>625457063.2295641</v>
      </c>
      <c r="C13" s="20">
        <f>C9+C10+C11+C12</f>
        <v>659922188.1600596</v>
      </c>
      <c r="D13" s="20">
        <f>D9+D10+D11+D12</f>
        <v>696286475.9688848</v>
      </c>
      <c r="E13" s="20">
        <f>E9+E10+E11+E12</f>
        <v>734654577.9418164</v>
      </c>
      <c r="F13" s="20">
        <f>F9+F10+F11+F12</f>
        <v>775136912.0588619</v>
      </c>
    </row>
    <row r="14" spans="1:6" x14ac:dyDescent="0.25">
      <c r="A14" t="s">
        <v>50</v>
      </c>
      <c r="B14" s="21">
        <f>1/(1+Assumptions!$B$26)^(1-0.5*Assumptions!$B$32)</f>
        <v>0.9612436762416426</v>
      </c>
      <c r="C14" s="21">
        <f>1/(1+Assumptions!$B$26)^(2-0.5*Assumptions!$B$32)</f>
        <v>0.8881789725806367</v>
      </c>
      <c r="D14" s="21">
        <f>1/(1+Assumptions!$B$26)^(3-0.5*Assumptions!$B$32)</f>
        <v>0.8206679605100329</v>
      </c>
      <c r="E14" s="21">
        <f>1/(1+Assumptions!$B$26)^(4-0.5*Assumptions!$B$32)</f>
        <v>0.7582885006282347</v>
      </c>
      <c r="F14" s="21">
        <f>1/(1+Assumptions!$B$26)^(5-0.5*Assumptions!$B$32)</f>
        <v>0.7006505406006852</v>
      </c>
    </row>
    <row r="15" spans="1:6" x14ac:dyDescent="0.25">
      <c r="A15" s="19" t="s">
        <v>51</v>
      </c>
      <c r="B15" s="20">
        <f>B13*B14</f>
        <v>601216646.7900877</v>
      </c>
      <c r="C15" s="20">
        <f>C13*C14</f>
        <v>586129011.0631673</v>
      </c>
      <c r="D15" s="20">
        <f>D13*D14</f>
        <v>571420002.1641027</v>
      </c>
      <c r="E15" s="20">
        <f>E13*E14</f>
        <v>557080118.3871686</v>
      </c>
      <c r="F15" s="20">
        <f>F13*F14</f>
        <v>543100096.4735874</v>
      </c>
    </row>
    <row r="17" spans="1:2" x14ac:dyDescent="0.25">
      <c r="A17" s="22" t="s">
        <v>52</v>
      </c>
      <c r="B17" s="23">
        <f>SUM(B15:F15)</f>
        <v>2858945874.878114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775136912.0588619</v>
      </c>
    </row>
    <row r="5" spans="1:2" x14ac:dyDescent="0.25">
      <c r="A5" t="s">
        <v>56</v>
      </c>
      <c r="B5" s="18">
        <f>IF(Assumptions!$B$33=0,B4,B4-Forecast!F11-Forecast!F10-Forecast!F12)</f>
        <v>771767849.5455624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0.30390151744865296</v>
      </c>
    </row>
    <row r="7" spans="1:2" x14ac:dyDescent="0.25">
      <c r="A7" t="s">
        <v>58</v>
      </c>
      <c r="B7" s="18">
        <f>-MAX(Forecast!F9,0)*B6</f>
        <v>-234541420.5949801</v>
      </c>
    </row>
    <row r="8" spans="1:2" x14ac:dyDescent="0.25">
      <c r="A8" t="s">
        <v>59</v>
      </c>
      <c r="B8" s="18">
        <f>IF(OR(Assumptions!$B$33=0,Assumptions!B12&lt;=0),B5,MAX(B5+B7,0))</f>
        <v>537226428.9505823</v>
      </c>
    </row>
    <row r="9" spans="1:2" x14ac:dyDescent="0.25">
      <c r="A9" t="s">
        <v>60</v>
      </c>
      <c r="B9" s="18">
        <f>B8*(1+Assumptions!B12)/(Assumptions!B26-Assumptions!B12)</f>
        <v>9616198244.394184</v>
      </c>
    </row>
    <row r="10" spans="1:2" x14ac:dyDescent="0.25">
      <c r="A10" t="s">
        <v>61</v>
      </c>
      <c r="B10" s="18">
        <f>B9/(1+Assumptions!B26)^(5-0.5*Assumptions!B32)</f>
        <v>6737594498.458145</v>
      </c>
    </row>
    <row r="11" spans="1:2" x14ac:dyDescent="0.25">
      <c r="A11" t="s">
        <v>62</v>
      </c>
      <c r="B11" s="18">
        <f>Forecast!B17+B10</f>
        <v>9596540373.33626</v>
      </c>
    </row>
    <row r="12" spans="1:2" x14ac:dyDescent="0.25">
      <c r="A12" t="s">
        <v>63</v>
      </c>
      <c r="B12" s="18">
        <f>-Assumptions!B30</f>
        <v>-6677445000</v>
      </c>
    </row>
    <row r="13" spans="1:2" x14ac:dyDescent="0.25">
      <c r="A13" t="s">
        <v>64</v>
      </c>
      <c r="B13" s="18">
        <f>B11+B12</f>
        <v>2919095373.33626</v>
      </c>
    </row>
    <row r="14" spans="1:2" x14ac:dyDescent="0.25">
      <c r="A14" s="19" t="s">
        <v>65</v>
      </c>
      <c r="B14" s="24">
        <f>B13/Assumptions!B31</f>
        <v>45.32794869187115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1581892066.0244954</v>
      </c>
    </row>
    <row r="18" spans="1:2" x14ac:dyDescent="0.25">
      <c r="A18" t="s">
        <v>60</v>
      </c>
      <c r="B18" s="18">
        <f>B17*Assumptions!B13</f>
        <v>31637841320.489906</v>
      </c>
    </row>
    <row r="19" spans="1:2" x14ac:dyDescent="0.25">
      <c r="A19" t="s">
        <v>61</v>
      </c>
      <c r="B19" s="18">
        <f>B18/(1+Assumptions!B26)^(5-0.5*Assumptions!B32)</f>
        <v>22167070624.63995</v>
      </c>
    </row>
    <row r="20" spans="1:2" x14ac:dyDescent="0.25">
      <c r="A20" t="s">
        <v>62</v>
      </c>
      <c r="B20" s="18">
        <f>Forecast!B17+B19</f>
        <v>25026016499.518063</v>
      </c>
    </row>
    <row r="21" spans="1:2" x14ac:dyDescent="0.25">
      <c r="A21" t="s">
        <v>63</v>
      </c>
      <c r="B21" s="18">
        <f>-Assumptions!B30</f>
        <v>-6677445000</v>
      </c>
    </row>
    <row r="22" spans="1:2" x14ac:dyDescent="0.25">
      <c r="A22" t="s">
        <v>64</v>
      </c>
      <c r="B22" s="18">
        <f>B20+B21</f>
        <v>18348571499.518063</v>
      </c>
    </row>
    <row r="23" spans="1:2" x14ac:dyDescent="0.25">
      <c r="A23" s="19" t="s">
        <v>65</v>
      </c>
      <c r="B23" s="25">
        <f>B22/Assumptions!B31</f>
        <v>284.9181000032634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270.05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45.32794869187115</v>
      </c>
    </row>
    <row r="29" spans="1:2" x14ac:dyDescent="0.25">
      <c r="A29" s="19" t="s">
        <v>73</v>
      </c>
      <c r="B29" s="12">
        <f>B28/B26-1</f>
        <v>-0.832149791920492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0.062263</v>
      </c>
      <c r="B5" s="31">
        <v>91.66361595875131</v>
      </c>
      <c r="C5" s="31">
        <v>92.39694718718374</v>
      </c>
      <c r="D5" s="31">
        <v>93.13027841561613</v>
      </c>
      <c r="E5" s="31">
        <v>93.86360964404854</v>
      </c>
      <c r="F5" s="31">
        <v>94.59694087248096</v>
      </c>
    </row>
    <row r="6" spans="1:6" x14ac:dyDescent="0.25">
      <c r="A6" s="30">
        <v>0.072263</v>
      </c>
      <c r="B6" s="31">
        <v>64.70070579254626</v>
      </c>
      <c r="C6" s="31">
        <v>65.30646850842159</v>
      </c>
      <c r="D6" s="31">
        <v>65.91223122429697</v>
      </c>
      <c r="E6" s="31">
        <v>66.5179939401723</v>
      </c>
      <c r="F6" s="31">
        <v>67.12375665604769</v>
      </c>
    </row>
    <row r="7" spans="1:6" x14ac:dyDescent="0.25">
      <c r="A7" s="30">
        <v>0.082263</v>
      </c>
      <c r="B7" s="31">
        <v>44.30812781357762</v>
      </c>
      <c r="C7" s="31">
        <v>44.818482696254144</v>
      </c>
      <c r="D7" s="32">
        <v>45.32883757893058</v>
      </c>
      <c r="E7" s="31">
        <v>45.839192461607105</v>
      </c>
      <c r="F7" s="31">
        <v>46.34954734428357</v>
      </c>
    </row>
    <row r="8" spans="1:6" x14ac:dyDescent="0.25">
      <c r="A8" s="30">
        <v>0.092263</v>
      </c>
      <c r="B8" s="31">
        <v>28.348796399349062</v>
      </c>
      <c r="C8" s="31">
        <v>28.785387014100905</v>
      </c>
      <c r="D8" s="31">
        <v>29.221977628852716</v>
      </c>
      <c r="E8" s="31">
        <v>29.658568243604527</v>
      </c>
      <c r="F8" s="31">
        <v>30.095158858356367</v>
      </c>
    </row>
    <row r="9" spans="1:6" x14ac:dyDescent="0.25">
      <c r="A9" s="30">
        <v>0.102263</v>
      </c>
      <c r="B9" s="31">
        <v>15.521579431144664</v>
      </c>
      <c r="C9" s="31">
        <v>15.899649595331567</v>
      </c>
      <c r="D9" s="31">
        <v>16.27771975951844</v>
      </c>
      <c r="E9" s="31">
        <v>16.655789923705346</v>
      </c>
      <c r="F9" s="31">
        <v>17.03386008789222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1887345000</v>
      </c>
      <c r="C5" s="18">
        <v>1774450000</v>
      </c>
      <c r="D5" s="18">
        <v>1669395000</v>
      </c>
      <c r="E5" s="18">
        <v>1606814000</v>
      </c>
      <c r="F5" s="8" t="s">
        <v>84</v>
      </c>
    </row>
    <row r="6" spans="1:6" x14ac:dyDescent="0.25">
      <c r="A6" t="s">
        <v>44</v>
      </c>
      <c r="B6" s="18">
        <v>601913000</v>
      </c>
      <c r="C6" s="18">
        <v>528513000</v>
      </c>
      <c r="D6" s="18">
        <v>525435000</v>
      </c>
      <c r="E6" s="18">
        <v>513181000</v>
      </c>
      <c r="F6" s="8" t="s">
        <v>85</v>
      </c>
    </row>
    <row r="7" spans="1:6" x14ac:dyDescent="0.25">
      <c r="A7" t="s">
        <v>86</v>
      </c>
      <c r="B7" s="18">
        <v>607542000</v>
      </c>
      <c r="C7" s="18">
        <v>580220000</v>
      </c>
      <c r="D7" s="18">
        <v>548438000</v>
      </c>
      <c r="E7" s="18">
        <v>539319000</v>
      </c>
      <c r="F7" s="8" t="s">
        <v>87</v>
      </c>
    </row>
    <row r="8" spans="1:6" x14ac:dyDescent="0.25">
      <c r="A8" t="s">
        <v>88</v>
      </c>
      <c r="B8" s="18">
        <v>140348000</v>
      </c>
      <c r="C8" s="18">
        <v>136395000</v>
      </c>
      <c r="D8" s="18">
        <v>140371000</v>
      </c>
      <c r="E8" s="18">
        <v>163193000</v>
      </c>
      <c r="F8" s="8" t="s">
        <v>89</v>
      </c>
    </row>
    <row r="9" spans="1:6" x14ac:dyDescent="0.25">
      <c r="A9" t="s">
        <v>90</v>
      </c>
      <c r="B9" s="18">
        <v>-2951000</v>
      </c>
      <c r="C9" s="18">
        <v>-55291000</v>
      </c>
      <c r="D9" s="18">
        <v>1651000</v>
      </c>
      <c r="E9" s="18">
        <v>2456000</v>
      </c>
      <c r="F9" s="8" t="s">
        <v>91</v>
      </c>
    </row>
    <row r="10" spans="1:6" x14ac:dyDescent="0.25">
      <c r="A10" t="s">
        <v>92</v>
      </c>
      <c r="B10" s="18">
        <v>6851756000</v>
      </c>
      <c r="C10" s="18">
        <v>6654090000</v>
      </c>
      <c r="D10" s="18">
        <v>6270826000</v>
      </c>
      <c r="E10" s="18">
        <v>6026880000</v>
      </c>
      <c r="F10" s="8" t="s">
        <v>93</v>
      </c>
    </row>
    <row r="11" spans="1:6" x14ac:dyDescent="0.25">
      <c r="A11" t="s">
        <v>94</v>
      </c>
      <c r="B11" s="18">
        <v>174311000</v>
      </c>
      <c r="C11" s="18">
        <v>136589000</v>
      </c>
      <c r="D11" s="18">
        <v>479544000</v>
      </c>
      <c r="E11" s="18">
        <v>146038000</v>
      </c>
      <c r="F11" s="8" t="s">
        <v>95</v>
      </c>
    </row>
    <row r="12" spans="1:6" x14ac:dyDescent="0.25">
      <c r="A12" t="s">
        <v>32</v>
      </c>
      <c r="B12" s="34">
        <v>64399459</v>
      </c>
      <c r="C12" s="34">
        <v>64251234</v>
      </c>
      <c r="D12" s="34">
        <v>64253385</v>
      </c>
      <c r="E12" s="34">
        <v>65098186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2026-09-19T00:06:03Z</dcterms:modified>
</cp:coreProperties>
</file>