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<sst xmlns="http://schemas.openxmlformats.org/spreadsheetml/2006/main" count="112" uniqueCount="100">
  <si>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Essity AB (publ) (ESSITY-B.ST)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</si>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</sst>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0.01788807921472313</v>
      </c>
    </row>
    <row r="7" spans="1:2" x14ac:dyDescent="0.25">
      <c r="A7" t="s">
        <v>5</v>
      </c>
      <c r="B7" s="6">
        <v>0.11060841372658177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0.0565554621899979</v>
      </c>
    </row>
    <row r="10" spans="1:2" x14ac:dyDescent="0.25">
      <c r="A10" t="s">
        <v>8</v>
      </c>
      <c r="B10" s="6">
        <v>0.04745098909147264</v>
      </c>
    </row>
    <row r="11" spans="1:2" x14ac:dyDescent="0.25">
      <c r="A11" t="s">
        <v>9</v>
      </c>
      <c r="B11" s="6">
        <v>-0.254840724547158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7.949852816910164</v>
      </c>
    </row>
    <row r="14" spans="1:3" x14ac:dyDescent="0.25">
      <c r="A14" t="s">
        <v>12</v>
      </c>
      <c r="B14" s="6">
        <v>0.10500277484911766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0.5779</v>
      </c>
      <c r="C19" s="8" t="s">
        <v>19</v>
      </c>
    </row>
    <row r="20" spans="1:2" x14ac:dyDescent="0.25">
      <c r="A20" t="s">
        <v>20</v>
      </c>
      <c r="B20" s="10">
        <f>B17+B19*B18</f>
        <v>0.07956350000000001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176721412096</v>
      </c>
    </row>
    <row r="23" spans="1:2" x14ac:dyDescent="0.25">
      <c r="A23" t="s">
        <v>24</v>
      </c>
      <c r="B23" s="11">
        <v>37204000000</v>
      </c>
    </row>
    <row r="24" spans="1:2" x14ac:dyDescent="0.25">
      <c r="A24" t="s">
        <v>25</v>
      </c>
      <c r="B24" s="10">
        <f>B22/(B22+B23)</f>
        <v>0.8260889174620146</v>
      </c>
    </row>
    <row r="25" spans="1:2" x14ac:dyDescent="0.25">
      <c r="A25" t="s">
        <v>26</v>
      </c>
      <c r="B25" s="10">
        <f>1-B24</f>
        <v>0.17391108253798537</v>
      </c>
    </row>
    <row r="26" spans="1:2" x14ac:dyDescent="0.25">
      <c r="A26" t="s">
        <v>27</v>
      </c>
      <c r="B26" s="12">
        <f>B24*B20+B25*B21*(1-B8)</f>
        <v>0.07120472468443555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138494000000</v>
      </c>
      <c r="C29" s="8" t="s">
        <v>30</v>
      </c>
    </row>
    <row r="30" spans="1:2" x14ac:dyDescent="0.25">
      <c r="A30" t="s">
        <v>31</v>
      </c>
      <c r="B30" s="11">
        <v>27876000000</v>
      </c>
    </row>
    <row r="31" spans="1:2" x14ac:dyDescent="0.25">
      <c r="A31" t="s">
        <v>32</v>
      </c>
      <c r="B31" s="13">
        <v>689000000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0.01788807921472313</v>
      </c>
      <c r="C5" s="10">
        <f>Assumptions!B6</f>
        <v>0.01788807921472313</v>
      </c>
      <c r="D5" s="10">
        <f>Assumptions!B6</f>
        <v>0.01788807921472313</v>
      </c>
      <c r="E5" s="10">
        <f>Assumptions!B6</f>
        <v>0.01788807921472313</v>
      </c>
      <c r="F5" s="10">
        <f>Assumptions!B6</f>
        <v>0.01788807921472313</v>
      </c>
    </row>
    <row r="6" spans="1:6" x14ac:dyDescent="0.25">
      <c r="A6" t="s">
        <v>43</v>
      </c>
      <c r="B6" s="18">
        <f>Assumptions!B29*(1+B5)</f>
        <v>140971391642.76385</v>
      </c>
      <c r="C6" s="18">
        <f>B6*(1+C5)</f>
        <v>143493099063.47937</v>
      </c>
      <c r="D6" s="18">
        <f>C6*(1+D5)</f>
        <v>146059914986.293</v>
      </c>
      <c r="E6" s="18">
        <f>D6*(1+E5)</f>
        <v>148672646315.66354</v>
      </c>
      <c r="F6" s="18">
        <f>E6*(1+F5)</f>
        <v>151332114390.02066</v>
      </c>
    </row>
    <row r="7" spans="1:6" x14ac:dyDescent="0.25">
      <c r="A7" t="s">
        <v>5</v>
      </c>
      <c r="B7" s="10">
        <f>Assumptions!B7</f>
        <v>0.11060841372658177</v>
      </c>
      <c r="C7" s="10">
        <f>Assumptions!B7</f>
        <v>0.11060841372658177</v>
      </c>
      <c r="D7" s="10">
        <f>Assumptions!B7</f>
        <v>0.11060841372658177</v>
      </c>
      <c r="E7" s="10">
        <f>Assumptions!B7</f>
        <v>0.11060841372658177</v>
      </c>
      <c r="F7" s="10">
        <f>Assumptions!B7</f>
        <v>0.11060841372658177</v>
      </c>
    </row>
    <row r="8" spans="1:6" x14ac:dyDescent="0.25">
      <c r="A8" t="s">
        <v>44</v>
      </c>
      <c r="B8" s="18">
        <f>B6*B7</f>
        <v>15592622010.434816</v>
      </c>
      <c r="C8" s="18">
        <f>C6*C7</f>
        <v>15871544068.12271</v>
      </c>
      <c r="D8" s="18">
        <f>D6*D7</f>
        <v>16155455505.673258</v>
      </c>
      <c r="E8" s="18">
        <f>E6*E7</f>
        <v>16444445573.508677</v>
      </c>
      <c r="F8" s="18">
        <f>F6*F7</f>
        <v>16738605118.569803</v>
      </c>
    </row>
    <row r="9" spans="1:6" x14ac:dyDescent="0.25">
      <c r="A9" t="s">
        <v>45</v>
      </c>
      <c r="B9" s="18">
        <f>B8*(1-Assumptions!B8)</f>
        <v>11694466507.826113</v>
      </c>
      <c r="C9" s="18">
        <f>C8*(1-Assumptions!B8)</f>
        <v>11903658051.092031</v>
      </c>
      <c r="D9" s="18">
        <f>D8*(1-Assumptions!B8)</f>
        <v>12116591629.254944</v>
      </c>
      <c r="E9" s="18">
        <f>E8*(1-Assumptions!B8)</f>
        <v>12333334180.131508</v>
      </c>
      <c r="F9" s="18">
        <f>F8*(1-Assumptions!B8)</f>
        <v>12553953838.927353</v>
      </c>
    </row>
    <row r="10" spans="1:6" x14ac:dyDescent="0.25">
      <c r="A10" t="s">
        <v>46</v>
      </c>
      <c r="B10" s="18">
        <f>B6*Assumptions!B9</f>
        <v>7972702209.9237175</v>
      </c>
      <c r="C10" s="18">
        <f>C6*Assumptions!B9</f>
        <v>8115318538.61023</v>
      </c>
      <c r="D10" s="18">
        <f>D6*Assumptions!B9</f>
        <v>8260485999.481602</v>
      </c>
      <c r="E10" s="18">
        <f>E6*Assumptions!B9</f>
        <v>8408250227.39244</v>
      </c>
      <c r="F10" s="18">
        <f>F6*Assumptions!B9</f>
        <v>8558657673.517251</v>
      </c>
    </row>
    <row r="11" spans="1:6" x14ac:dyDescent="0.25">
      <c r="A11" t="s">
        <v>47</v>
      </c>
      <c r="B11" s="18">
        <f>-B6*Assumptions!B10</f>
        <v>-6689231967.050505</v>
      </c>
      <c r="C11" s="18">
        <f>-C6*Assumptions!B10</f>
        <v>-6808889478.362762</v>
      </c>
      <c r="D11" s="18">
        <f>-D6*Assumptions!B10</f>
        <v>-6930687432.71601</v>
      </c>
      <c r="E11" s="18">
        <f>-E6*Assumptions!B10</f>
        <v>-7054664118.52492</v>
      </c>
      <c r="F11" s="18">
        <f>-F6*Assumptions!B10</f>
        <v>-7180858509.11036</v>
      </c>
    </row>
    <row r="12" spans="1:6" x14ac:dyDescent="0.25">
      <c r="A12" t="s">
        <v>48</v>
      </c>
      <c r="B12" s="18">
        <f>-(B6-Assumptions!B29)*Assumptions!B11</f>
        <v>631340281.2290149</v>
      </c>
      <c r="C12" s="18">
        <f>-(C6-B6)*Assumptions!B11</f>
        <v>642633746.1910869</v>
      </c>
      <c r="D12" s="18">
        <f>-(D6-C6)*Assumptions!B11</f>
        <v>654129229.5490073</v>
      </c>
      <c r="E12" s="18">
        <f>-(E6-D6)*Assumptions!B11</f>
        <v>665830345.0238489</v>
      </c>
      <c r="F12" s="18">
        <f>-(F6-E6)*Assumptions!B11</f>
        <v>677740770.9792027</v>
      </c>
    </row>
    <row r="13" spans="1:6" x14ac:dyDescent="0.25">
      <c r="A13" s="19" t="s">
        <v>49</v>
      </c>
      <c r="B13" s="20">
        <f>B9+B10+B11+B12</f>
        <v>13609277031.928343</v>
      </c>
      <c r="C13" s="20">
        <f>C9+C10+C11+C12</f>
        <v>13852720857.530588</v>
      </c>
      <c r="D13" s="20">
        <f>D9+D10+D11+D12</f>
        <v>14100519425.569542</v>
      </c>
      <c r="E13" s="20">
        <f>E9+E10+E11+E12</f>
        <v>14352750634.022877</v>
      </c>
      <c r="F13" s="20">
        <f>F9+F10+F11+F12</f>
        <v>14609493774.313446</v>
      </c>
    </row>
    <row r="14" spans="1:6" x14ac:dyDescent="0.25">
      <c r="A14" t="s">
        <v>50</v>
      </c>
      <c r="B14" s="21">
        <f>1/(1+Assumptions!$B$26)^(1-0.5*Assumptions!$B$32)</f>
        <v>0.9661927185955154</v>
      </c>
      <c r="C14" s="21">
        <f>1/(1+Assumptions!$B$26)^(2-0.5*Assumptions!$B$32)</f>
        <v>0.9019683131813524</v>
      </c>
      <c r="D14" s="21">
        <f>1/(1+Assumptions!$B$26)^(3-0.5*Assumptions!$B$32)</f>
        <v>0.8420130087150817</v>
      </c>
      <c r="E14" s="21">
        <f>1/(1+Assumptions!$B$26)^(4-0.5*Assumptions!$B$32)</f>
        <v>0.7860430310957869</v>
      </c>
      <c r="F14" s="21">
        <f>1/(1+Assumptions!$B$26)^(5-0.5*Assumptions!$B$32)</f>
        <v>0.7337934691497425</v>
      </c>
    </row>
    <row r="15" spans="1:6" x14ac:dyDescent="0.25">
      <c r="A15" s="19" t="s">
        <v>51</v>
      </c>
      <c r="B15" s="20">
        <f>B13*B14</f>
        <v>13149184373.598352</v>
      </c>
      <c r="C15" s="20">
        <f>C13*C14</f>
        <v>12494715264.839003</v>
      </c>
      <c r="D15" s="20">
        <f>D13*D14</f>
        <v>11872820785.969265</v>
      </c>
      <c r="E15" s="20">
        <f>E13*E14</f>
        <v>11281879612.92932</v>
      </c>
      <c r="F15" s="20">
        <f>F13*F14</f>
        <v>10720351119.17503</v>
      </c>
    </row>
    <row r="17" spans="1:2" x14ac:dyDescent="0.25">
      <c r="A17" s="22" t="s">
        <v>52</v>
      </c>
      <c r="B17" s="23">
        <f>SUM(B15:F15)</f>
        <v>59518951156.51097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14609493774.313446</v>
      </c>
    </row>
    <row r="5" spans="1:2" x14ac:dyDescent="0.25">
      <c r="A5" t="s">
        <v>56</v>
      </c>
      <c r="B5" s="18">
        <f>IF(Assumptions!$B$33=0,B4,B4-Forecast!F11-Forecast!F10-Forecast!F12)</f>
        <v>12553953838.927353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0.23808894608664788</v>
      </c>
    </row>
    <row r="7" spans="1:2" x14ac:dyDescent="0.25">
      <c r="A7" t="s">
        <v>58</v>
      </c>
      <c r="B7" s="18">
        <f>-MAX(Forecast!F9,0)*B6</f>
        <v>-2988957638.730641</v>
      </c>
    </row>
    <row r="8" spans="1:2" x14ac:dyDescent="0.25">
      <c r="A8" t="s">
        <v>59</v>
      </c>
      <c r="B8" s="18">
        <f>IF(OR(Assumptions!$B$33=0,Assumptions!B12&lt;=0),B5,MAX(B5+B7,0))</f>
        <v>9564996200.196712</v>
      </c>
    </row>
    <row r="9" spans="1:2" x14ac:dyDescent="0.25">
      <c r="A9" t="s">
        <v>60</v>
      </c>
      <c r="B9" s="18">
        <f>B8*(1+Assumptions!B12)/(Assumptions!B26-Assumptions!B12)</f>
        <v>212188713863.37317</v>
      </c>
    </row>
    <row r="10" spans="1:2" x14ac:dyDescent="0.25">
      <c r="A10" t="s">
        <v>61</v>
      </c>
      <c r="B10" s="18">
        <f>B9/(1+Assumptions!B26)^(5-0.5*Assumptions!B32)</f>
        <v>155702692460.22665</v>
      </c>
    </row>
    <row r="11" spans="1:2" x14ac:dyDescent="0.25">
      <c r="A11" t="s">
        <v>62</v>
      </c>
      <c r="B11" s="18">
        <f>Forecast!B17+B10</f>
        <v>215221643616.7376</v>
      </c>
    </row>
    <row r="12" spans="1:2" x14ac:dyDescent="0.25">
      <c r="A12" t="s">
        <v>63</v>
      </c>
      <c r="B12" s="18">
        <f>-Assumptions!B30</f>
        <v>-27876000000</v>
      </c>
    </row>
    <row r="13" spans="1:2" x14ac:dyDescent="0.25">
      <c r="A13" t="s">
        <v>64</v>
      </c>
      <c r="B13" s="18">
        <f>B11+B12</f>
        <v>187345643616.7376</v>
      </c>
    </row>
    <row r="14" spans="1:2" x14ac:dyDescent="0.25">
      <c r="A14" s="19" t="s">
        <v>65</v>
      </c>
      <c r="B14" s="24">
        <f>B13/Assumptions!B31</f>
        <v>271.9094972666729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25297262792.087055</v>
      </c>
    </row>
    <row r="18" spans="1:2" x14ac:dyDescent="0.25">
      <c r="A18" t="s">
        <v>60</v>
      </c>
      <c r="B18" s="18">
        <f>B17*Assumptions!B13</f>
        <v>201109515867.78998</v>
      </c>
    </row>
    <row r="19" spans="1:2" x14ac:dyDescent="0.25">
      <c r="A19" t="s">
        <v>61</v>
      </c>
      <c r="B19" s="18">
        <f>B18/(1+Assumptions!B26)^(5-0.5*Assumptions!B32)</f>
        <v>147572849327.6508</v>
      </c>
    </row>
    <row r="20" spans="1:2" x14ac:dyDescent="0.25">
      <c r="A20" t="s">
        <v>62</v>
      </c>
      <c r="B20" s="18">
        <f>Forecast!B17+B19</f>
        <v>207091800484.16174</v>
      </c>
    </row>
    <row r="21" spans="1:2" x14ac:dyDescent="0.25">
      <c r="A21" t="s">
        <v>63</v>
      </c>
      <c r="B21" s="18">
        <f>-Assumptions!B30</f>
        <v>-27876000000</v>
      </c>
    </row>
    <row r="22" spans="1:2" x14ac:dyDescent="0.25">
      <c r="A22" t="s">
        <v>64</v>
      </c>
      <c r="B22" s="18">
        <f>B20+B21</f>
        <v>179215800484.16174</v>
      </c>
    </row>
    <row r="23" spans="1:2" x14ac:dyDescent="0.25">
      <c r="A23" s="19" t="s">
        <v>65</v>
      </c>
      <c r="B23" s="25">
        <f>B22/Assumptions!B31</f>
        <v>260.1100152164902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261.6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271.9094972666729</v>
      </c>
    </row>
    <row r="29" spans="1:2" x14ac:dyDescent="0.25">
      <c r="A29" s="19" t="s">
        <v>73</v>
      </c>
      <c r="B29" s="12">
        <f>B28/B26-1</f>
        <v>0.039409393221226496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0.051205</v>
      </c>
      <c r="B5" s="31">
        <v>399.67168455086136</v>
      </c>
      <c r="C5" s="31">
        <v>435.0540394540544</v>
      </c>
      <c r="D5" s="31">
        <v>483.67407749039916</v>
      </c>
      <c r="E5" s="31">
        <v>554.895875386954</v>
      </c>
      <c r="F5" s="31">
        <v>669.6405314407358</v>
      </c>
    </row>
    <row r="6" spans="1:6" x14ac:dyDescent="0.25">
      <c r="A6" s="30">
        <v>0.061205</v>
      </c>
      <c r="B6" s="31">
        <v>310.49970787741734</v>
      </c>
      <c r="C6" s="31">
        <v>327.3761661153184</v>
      </c>
      <c r="D6" s="31">
        <v>348.7305577439111</v>
      </c>
      <c r="E6" s="31">
        <v>376.71539040172684</v>
      </c>
      <c r="F6" s="31">
        <v>415.12599381356426</v>
      </c>
    </row>
    <row r="7" spans="1:6" x14ac:dyDescent="0.25">
      <c r="A7" s="30">
        <v>0.071205</v>
      </c>
      <c r="B7" s="31">
        <v>252.8832073891909</v>
      </c>
      <c r="C7" s="31">
        <v>261.5288427430542</v>
      </c>
      <c r="D7" s="32">
        <v>271.9078361242149</v>
      </c>
      <c r="E7" s="31">
        <v>284.65118790664343</v>
      </c>
      <c r="F7" s="31">
        <v>300.73846931031017</v>
      </c>
    </row>
    <row r="8" spans="1:6" x14ac:dyDescent="0.25">
      <c r="A8" s="30">
        <v>0.081205</v>
      </c>
      <c r="B8" s="31">
        <v>212.5317318533799</v>
      </c>
      <c r="C8" s="31">
        <v>217.019450309636</v>
      </c>
      <c r="D8" s="31">
        <v>222.19698924255658</v>
      </c>
      <c r="E8" s="31">
        <v>228.2664247609196</v>
      </c>
      <c r="F8" s="31">
        <v>235.51730234208964</v>
      </c>
    </row>
    <row r="9" spans="1:6" x14ac:dyDescent="0.25">
      <c r="A9" s="30">
        <v>0.091205</v>
      </c>
      <c r="B9" s="31">
        <v>182.65538831870163</v>
      </c>
      <c r="C9" s="31">
        <v>184.86664107867307</v>
      </c>
      <c r="D9" s="31">
        <v>187.32341143521433</v>
      </c>
      <c r="E9" s="31">
        <v>190.08587035390894</v>
      </c>
      <c r="F9" s="31">
        <v>193.235600050437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138494000000</v>
      </c>
      <c r="C5" s="18">
        <v>145546000000</v>
      </c>
      <c r="D5" s="18">
        <v>147147000000</v>
      </c>
      <c r="E5" s="18">
        <v>131320000000</v>
      </c>
      <c r="F5" s="8" t="s">
        <v>84</v>
      </c>
    </row>
    <row r="6" spans="1:6" x14ac:dyDescent="0.25">
      <c r="A6" t="s">
        <v>44</v>
      </c>
      <c r="B6" s="18">
        <v>18579000000</v>
      </c>
      <c r="C6" s="18">
        <v>18673000000</v>
      </c>
      <c r="D6" s="18">
        <v>16401000000</v>
      </c>
      <c r="E6" s="18">
        <v>8999000000</v>
      </c>
      <c r="F6" s="8" t="s">
        <v>85</v>
      </c>
    </row>
    <row r="7" spans="1:6" x14ac:dyDescent="0.25">
      <c r="A7" t="s">
        <v>86</v>
      </c>
      <c r="B7" s="18">
        <v>7157000000</v>
      </c>
      <c r="C7" s="18">
        <v>7505000000</v>
      </c>
      <c r="D7" s="18">
        <v>7998000000</v>
      </c>
      <c r="E7" s="18">
        <v>9012000000</v>
      </c>
      <c r="F7" s="8" t="s">
        <v>87</v>
      </c>
    </row>
    <row r="8" spans="1:6" x14ac:dyDescent="0.25">
      <c r="A8" t="s">
        <v>88</v>
      </c>
      <c r="B8" s="18">
        <v>7090000000</v>
      </c>
      <c r="C8" s="18">
        <v>7396000000</v>
      </c>
      <c r="D8" s="18">
        <v>6850000000</v>
      </c>
      <c r="E8" s="18">
        <v>5416000000</v>
      </c>
      <c r="F8" s="8" t="s">
        <v>89</v>
      </c>
    </row>
    <row r="9" spans="1:6" x14ac:dyDescent="0.25">
      <c r="A9" t="s">
        <v>90</v>
      </c>
      <c r="B9" s="18">
        <v>2945000000</v>
      </c>
      <c r="C9" s="18">
        <v>408000000</v>
      </c>
      <c r="D9" s="18">
        <v>-1085000000</v>
      </c>
      <c r="E9" s="18">
        <v>4224000000</v>
      </c>
      <c r="F9" s="8" t="s">
        <v>91</v>
      </c>
    </row>
    <row r="10" spans="1:6" x14ac:dyDescent="0.25">
      <c r="A10" t="s">
        <v>92</v>
      </c>
      <c r="B10" s="18">
        <v>37204000000</v>
      </c>
      <c r="C10" s="18">
        <v>43777000000</v>
      </c>
      <c r="D10" s="18">
        <v>55820000000</v>
      </c>
      <c r="E10" s="18">
        <v>66578000000</v>
      </c>
      <c r="F10" s="8" t="s">
        <v>93</v>
      </c>
    </row>
    <row r="11" spans="1:6" x14ac:dyDescent="0.25">
      <c r="A11" t="s">
        <v>94</v>
      </c>
      <c r="B11" s="18">
        <v>9328000000</v>
      </c>
      <c r="C11" s="18">
        <v>15614000000</v>
      </c>
      <c r="D11" s="18">
        <v>8663000000</v>
      </c>
      <c r="E11" s="18">
        <v>7747000000</v>
      </c>
      <c r="F11" s="8" t="s">
        <v>95</v>
      </c>
    </row>
    <row r="12" spans="1:6" x14ac:dyDescent="0.25">
      <c r="A12" t="s">
        <v>32</v>
      </c>
      <c r="B12" s="34">
        <v>689000000</v>
      </c>
      <c r="C12" s="34">
        <v>700300000</v>
      </c>
      <c r="D12" s="34">
        <v>702300000</v>
      </c>
      <c r="E12" s="34">
        <v>702300000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2026-09-19T00:06:04Z</dcterms:modified>
</cp:coreProperties>
</file>