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<sst xmlns="http://schemas.openxmlformats.org/spreadsheetml/2006/main" count="117" uniqueCount="104">
  <si>
    <t>Exor N.V. (EXO.AS)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</si>
  <si>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</si>
  <si>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</si>
  <si>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</si>
  <si>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</si>
  <si>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</si>
  <si>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</si>
  <si>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</si>
  <si>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</si>
  <si>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</si>
  <si>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</si>
  <si>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</si>
  <si>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</si>
  <si>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</si>
  <si>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</si>
  <si>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</si>
  <si>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</si>
  <si>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</si>
  <si>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</si>
  <si>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</si>
  <si>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</si>
  <si>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</si>
  <si>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</si>
  <si>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</si>
  <si>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</si>
  <si>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</si>
  <si>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</si>
  <si>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</si>
  <si>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</si>
  <si>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</si>
  <si>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2024-12-31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</si>
  <si>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</si>
  <si>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</si>
  <si>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</si>
  <si>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</si>
  <si>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</si>
  <si>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</si>
  <si>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</si>
  <si>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</si>
  <si>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</si>
  <si>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</si>
  <si>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</si>
  <si>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</si>
  <si>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</si>
  <si>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</si>
  <si>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</si>
  <si>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</si>
  <si>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</si>
  <si>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</si>
  <si>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</si>
  <si>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</si>
  <si>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</si>
  <si>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</si>
  <si>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</si>
  <si>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</si>
  <si>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</si>
  <si>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</si>
  <si>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</si>
  <si>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</si>
  <si>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</si>
  <si>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</si>
  <si>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</si>
  <si>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</si>
  <si>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</si>
  <si>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</si>
  <si>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</si>
  <si>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</si>
  <si>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</si>
  <si>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</si>
  <si>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</si>
  <si>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</si>
  <si>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</si>
  <si>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</si>
  <si>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</si>
  <si>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</si>
  <si>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</si>
  <si>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</si>
  <si>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</si>
  <si>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</si>
  <si>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</si>
  <si>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</si>
  <si>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</si>
  <si>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</si>
  <si>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</si>
  <si>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</si>
  <si>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</si>
  <si>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derived</t>
  </si>
  <si>
    <t>Capital 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</si>
  <si>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</si>
  <si>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</si>
  <si>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</si>
  <si>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</si>
  <si>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</si>
  <si>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</si>
  <si>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</si>
  <si>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</si>
  <si>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</si>
  <si>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</si>
  <si>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Only 3 year(s) of history available to anchor assumptions on.</t>
  </si>
  <si>
    <t>Adjusted: Capital expenditure runs at 3.9% of revenue against depreciation of 2.9%. A perpetuity has to be a steady state, so the terminal year uses maintenance capex at depreciation and then charges the reinvestment terminal growth requires (g/ROIC of NOPAT). The bridge is shown under Terminal Value.</t>
  </si>
  <si>
    <t>Note: No analyst revenue estimates available, so the consensus scenario is unavailable.</t>
  </si>
  <si>
    <t>Note: Risk-free rate is an assumption: USD assumption - no free live source available for this market.</t>
  </si>
  <si>
    <t>No usable EV/EBITDA (EBITDA is not positive), so the exit multiple falls back to 8x.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</si>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</sst>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-0.3950654976109672</v>
      </c>
    </row>
    <row r="7" spans="1:2" x14ac:dyDescent="0.25">
      <c r="A7" t="s">
        <v>5</v>
      </c>
      <c r="B7" s="6">
        <v>0.06789950431046822</v>
      </c>
    </row>
    <row r="8" spans="1:2" x14ac:dyDescent="0.25">
      <c r="A8" t="s">
        <v>6</v>
      </c>
      <c r="B8" s="6">
        <v>0.13910060975609756</v>
      </c>
    </row>
    <row r="9" spans="1:2" x14ac:dyDescent="0.25">
      <c r="A9" t="s">
        <v>7</v>
      </c>
      <c r="B9" s="6">
        <v>0.02880182339385241</v>
      </c>
    </row>
    <row r="10" spans="1:2" x14ac:dyDescent="0.25">
      <c r="A10" t="s">
        <v>8</v>
      </c>
      <c r="B10" s="6">
        <v>0.03874698121615994</v>
      </c>
    </row>
    <row r="11" spans="1:2" x14ac:dyDescent="0.25">
      <c r="A11" t="s">
        <v>9</v>
      </c>
      <c r="B11" s="6">
        <v>0.13021207853769187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0.07731314699153864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0.6583</v>
      </c>
      <c r="C19" s="8" t="s">
        <v>19</v>
      </c>
    </row>
    <row r="20" spans="1:2" x14ac:dyDescent="0.25">
      <c r="A20" t="s">
        <v>20</v>
      </c>
      <c r="B20" s="10">
        <f>B17+B19*B18</f>
        <v>0.0847895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22514382848</v>
      </c>
    </row>
    <row r="23" spans="1:2" x14ac:dyDescent="0.25">
      <c r="A23" t="s">
        <v>24</v>
      </c>
      <c r="B23" s="11">
        <v>4090000000</v>
      </c>
    </row>
    <row r="24" spans="1:2" x14ac:dyDescent="0.25">
      <c r="A24" t="s">
        <v>25</v>
      </c>
      <c r="B24" s="10">
        <f>B22/(B22+B23)</f>
        <v>0.8462659320696301</v>
      </c>
    </row>
    <row r="25" spans="1:2" x14ac:dyDescent="0.25">
      <c r="A25" t="s">
        <v>26</v>
      </c>
      <c r="B25" s="10">
        <f>1-B24</f>
        <v>0.15373406793036992</v>
      </c>
    </row>
    <row r="26" spans="1:2" x14ac:dyDescent="0.25">
      <c r="A26" t="s">
        <v>27</v>
      </c>
      <c r="B26" s="12">
        <f>B24*B20+B25*B21*(1-B8)</f>
        <v>0.07731314699153864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15313000000</v>
      </c>
      <c r="C29" s="8" t="s">
        <v>30</v>
      </c>
    </row>
    <row r="30" spans="1:2" x14ac:dyDescent="0.25">
      <c r="A30" t="s">
        <v>31</v>
      </c>
      <c r="B30" s="11">
        <v>3937000000</v>
      </c>
    </row>
    <row r="31" spans="1:2" x14ac:dyDescent="0.25">
      <c r="A31" t="s">
        <v>32</v>
      </c>
      <c r="B31" s="13">
        <v>218957000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-0.3950654976109672</v>
      </c>
      <c r="C5" s="10">
        <f>Assumptions!B6</f>
        <v>-0.3950654976109672</v>
      </c>
      <c r="D5" s="10">
        <f>Assumptions!B6</f>
        <v>-0.3950654976109672</v>
      </c>
      <c r="E5" s="10">
        <f>Assumptions!B6</f>
        <v>-0.3950654976109672</v>
      </c>
      <c r="F5" s="10">
        <f>Assumptions!B6</f>
        <v>-0.3950654976109672</v>
      </c>
    </row>
    <row r="6" spans="1:6" x14ac:dyDescent="0.25">
      <c r="A6" t="s">
        <v>43</v>
      </c>
      <c r="B6" s="18">
        <f>Assumptions!B29*(1+B5)</f>
        <v>9263362035.08326</v>
      </c>
      <c r="C6" s="18">
        <f>B6*(1+C5)</f>
        <v>5603727303.1425495</v>
      </c>
      <c r="D6" s="18">
        <f>C6*(1+D5)</f>
        <v>3389887987.650375</v>
      </c>
      <c r="E6" s="18">
        <f>D6*(1+E5)</f>
        <v>2050660202.9638393</v>
      </c>
      <c r="F6" s="18">
        <f>E6*(1+F5)</f>
        <v>1240515109.448923</v>
      </c>
    </row>
    <row r="7" spans="1:6" x14ac:dyDescent="0.25">
      <c r="A7" t="s">
        <v>5</v>
      </c>
      <c r="B7" s="10">
        <f>Assumptions!B7</f>
        <v>0.06789950431046822</v>
      </c>
      <c r="C7" s="10">
        <f>Assumptions!B7</f>
        <v>0.06789950431046822</v>
      </c>
      <c r="D7" s="10">
        <f>Assumptions!B7</f>
        <v>0.06789950431046822</v>
      </c>
      <c r="E7" s="10">
        <f>Assumptions!B7</f>
        <v>0.06789950431046822</v>
      </c>
      <c r="F7" s="10">
        <f>Assumptions!B7</f>
        <v>0.06789950431046822</v>
      </c>
    </row>
    <row r="8" spans="1:6" x14ac:dyDescent="0.25">
      <c r="A8" t="s">
        <v>44</v>
      </c>
      <c r="B8" s="18">
        <f>B6*B7</f>
        <v>628977690.4305634</v>
      </c>
      <c r="C8" s="18">
        <f>C6*C7</f>
        <v>380490306.174416</v>
      </c>
      <c r="D8" s="18">
        <f>D6*D7</f>
        <v>230171714.02947107</v>
      </c>
      <c r="E8" s="18">
        <f>E6*E7</f>
        <v>139238811.29044884</v>
      </c>
      <c r="F8" s="18">
        <f>F6*F7</f>
        <v>84230361.0212281</v>
      </c>
    </row>
    <row r="9" spans="1:6" x14ac:dyDescent="0.25">
      <c r="A9" t="s">
        <v>45</v>
      </c>
      <c r="B9" s="18">
        <f>B8*(1-Assumptions!B8)</f>
        <v>541486510.1686901</v>
      </c>
      <c r="C9" s="18">
        <f>C8*(1-Assumptions!B8)</f>
        <v>327563872.5792705</v>
      </c>
      <c r="D9" s="18">
        <f>D8*(1-Assumptions!B8)</f>
        <v>198154688.25936553</v>
      </c>
      <c r="E9" s="18">
        <f>E8*(1-Assumptions!B8)</f>
        <v>119870607.7382332</v>
      </c>
      <c r="F9" s="18">
        <f>F8*(1-Assumptions!B8)</f>
        <v>72513866.44319904</v>
      </c>
    </row>
    <row r="10" spans="1:6" x14ac:dyDescent="0.25">
      <c r="A10" t="s">
        <v>46</v>
      </c>
      <c r="B10" s="18">
        <f>B6*Assumptions!B9</f>
        <v>266801717.3677853</v>
      </c>
      <c r="C10" s="18">
        <f>C6*Assumptions!B9</f>
        <v>161397564.13242057</v>
      </c>
      <c r="D10" s="18">
        <f>D6*Assumptions!B9</f>
        <v>97634955.14524783</v>
      </c>
      <c r="E10" s="18">
        <f>E6*Assumptions!B9</f>
        <v>59062753.00656604</v>
      </c>
      <c r="F10" s="18">
        <f>F6*Assumptions!B9</f>
        <v>35729097.09975338</v>
      </c>
    </row>
    <row r="11" spans="1:6" x14ac:dyDescent="0.25">
      <c r="A11" t="s">
        <v>47</v>
      </c>
      <c r="B11" s="18">
        <f>-B6*Assumptions!B10</f>
        <v>-358927314.7718601</v>
      </c>
      <c r="C11" s="18">
        <f>-C6*Assumptions!B10</f>
        <v>-217127516.55534694</v>
      </c>
      <c r="D11" s="18">
        <f>-D6*Assumptions!B10</f>
        <v>-131347926.18237528</v>
      </c>
      <c r="E11" s="18">
        <f>-E6*Assumptions!B10</f>
        <v>-79456892.3649666</v>
      </c>
      <c r="F11" s="18">
        <f>-F6*Assumptions!B10</f>
        <v>-48066215.644180015</v>
      </c>
    </row>
    <row r="12" spans="1:6" x14ac:dyDescent="0.25">
      <c r="A12" t="s">
        <v>48</v>
      </c>
      <c r="B12" s="18">
        <f>-(B6-Assumptions!B29)*Assumptions!B11</f>
        <v>787735933.812341</v>
      </c>
      <c r="C12" s="18">
        <f>-(C6-B6)*Assumptions!B11</f>
        <v>476528645.13472867</v>
      </c>
      <c r="D12" s="18">
        <f>-(D6-C6)*Assumptions!B11</f>
        <v>288268618.81869704</v>
      </c>
      <c r="E12" s="18">
        <f>-(E6-D6)*Assumptions!B11</f>
        <v>174383633.47946227</v>
      </c>
      <c r="F12" s="18">
        <f>-(F6-E6)*Assumptions!B11</f>
        <v>105490676.54369</v>
      </c>
    </row>
    <row r="13" spans="1:6" x14ac:dyDescent="0.25">
      <c r="A13" s="19" t="s">
        <v>49</v>
      </c>
      <c r="B13" s="20">
        <f>B9+B10+B11+B12</f>
        <v>1237096846.5769563</v>
      </c>
      <c r="C13" s="20">
        <f>C9+C10+C11+C12</f>
        <v>748362565.2910727</v>
      </c>
      <c r="D13" s="20">
        <f>D9+D10+D11+D12</f>
        <v>452710336.04093516</v>
      </c>
      <c r="E13" s="20">
        <f>E9+E10+E11+E12</f>
        <v>273860101.8592949</v>
      </c>
      <c r="F13" s="20">
        <f>F9+F10+F11+F12</f>
        <v>165667424.44246238</v>
      </c>
    </row>
    <row r="14" spans="1:6" x14ac:dyDescent="0.25">
      <c r="A14" t="s">
        <v>50</v>
      </c>
      <c r="B14" s="21">
        <f>1/(1+Assumptions!$B$26)^(1-0.5*Assumptions!$B$32)</f>
        <v>0.9634496429105561</v>
      </c>
      <c r="C14" s="21">
        <f>1/(1+Assumptions!$B$26)^(2-0.5*Assumptions!$B$32)</f>
        <v>0.8943078858742667</v>
      </c>
      <c r="D14" s="21">
        <f>1/(1+Assumptions!$B$26)^(3-0.5*Assumptions!$B$32)</f>
        <v>0.8301280722060014</v>
      </c>
      <c r="E14" s="21">
        <f>1/(1+Assumptions!$B$26)^(4-0.5*Assumptions!$B$32)</f>
        <v>0.7705541091039162</v>
      </c>
      <c r="F14" s="21">
        <f>1/(1+Assumptions!$B$26)^(5-0.5*Assumptions!$B$32)</f>
        <v>0.7152554586897363</v>
      </c>
    </row>
    <row r="15" spans="1:6" x14ac:dyDescent="0.25">
      <c r="A15" s="19" t="s">
        <v>51</v>
      </c>
      <c r="B15" s="20">
        <f>B13*B14</f>
        <v>1191880515.0803435</v>
      </c>
      <c r="C15" s="20">
        <f>C13*C14</f>
        <v>669266543.6329021</v>
      </c>
      <c r="D15" s="20">
        <f>D13*D14</f>
        <v>375807558.5253926</v>
      </c>
      <c r="E15" s="20">
        <f>E13*E14</f>
        <v>211024026.80729672</v>
      </c>
      <c r="F15" s="20">
        <f>F13*F14</f>
        <v>118494529.65954065</v>
      </c>
    </row>
    <row r="17" spans="1:2" x14ac:dyDescent="0.25">
      <c r="A17" s="22" t="s">
        <v>52</v>
      </c>
      <c r="B17" s="23">
        <f>SUM(B15:F15)</f>
        <v>2566473173.705476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165667424.44246238</v>
      </c>
    </row>
    <row r="5" spans="1:2" x14ac:dyDescent="0.25">
      <c r="A5" t="s">
        <v>56</v>
      </c>
      <c r="B5" s="18">
        <f>IF(Assumptions!$B$33=0,B4,B4-Forecast!F11-Forecast!F10-Forecast!F12)</f>
        <v>72513866.44319904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0.3233602688910861</v>
      </c>
    </row>
    <row r="7" spans="1:2" x14ac:dyDescent="0.25">
      <c r="A7" t="s">
        <v>58</v>
      </c>
      <c r="B7" s="18">
        <f>-MAX(Forecast!F9,0)*B6</f>
        <v>-23448103.351405147</v>
      </c>
    </row>
    <row r="8" spans="1:2" x14ac:dyDescent="0.25">
      <c r="A8" t="s">
        <v>59</v>
      </c>
      <c r="B8" s="18">
        <f>IF(OR(Assumptions!$B$33=0,Assumptions!B12&lt;=0),B5,MAX(B5+B7,0))</f>
        <v>49065763.091793895</v>
      </c>
    </row>
    <row r="9" spans="1:2" x14ac:dyDescent="0.25">
      <c r="A9" t="s">
        <v>60</v>
      </c>
      <c r="B9" s="18">
        <f>B8*(1+Assumptions!B12)/(Assumptions!B26-Assumptions!B12)</f>
        <v>961372237.407611</v>
      </c>
    </row>
    <row r="10" spans="1:2" x14ac:dyDescent="0.25">
      <c r="A10" t="s">
        <v>61</v>
      </c>
      <c r="B10" s="18">
        <f>B9/(1+Assumptions!B26)^(5-0.5*Assumptions!B32)</f>
        <v>687626740.6385589</v>
      </c>
    </row>
    <row r="11" spans="1:2" x14ac:dyDescent="0.25">
      <c r="A11" t="s">
        <v>62</v>
      </c>
      <c r="B11" s="18">
        <f>Forecast!B17+B10</f>
        <v>3254099914.3440347</v>
      </c>
    </row>
    <row r="12" spans="1:2" x14ac:dyDescent="0.25">
      <c r="A12" t="s">
        <v>63</v>
      </c>
      <c r="B12" s="18">
        <f>-Assumptions!B30</f>
        <v>-3937000000</v>
      </c>
    </row>
    <row r="13" spans="1:2" x14ac:dyDescent="0.25">
      <c r="A13" t="s">
        <v>64</v>
      </c>
      <c r="B13" s="18">
        <f>B11+B12</f>
        <v>-682900085.6559653</v>
      </c>
    </row>
    <row r="14" spans="1:2" x14ac:dyDescent="0.25">
      <c r="A14" s="19" t="s">
        <v>65</v>
      </c>
      <c r="B14" s="24">
        <f>B13/Assumptions!B31</f>
        <v>-3.1188776136682788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119959458.12098148</v>
      </c>
    </row>
    <row r="18" spans="1:2" x14ac:dyDescent="0.25">
      <c r="A18" t="s">
        <v>60</v>
      </c>
      <c r="B18" s="18">
        <f>B17*Assumptions!B13</f>
        <v>959675664.9678519</v>
      </c>
    </row>
    <row r="19" spans="1:2" x14ac:dyDescent="0.25">
      <c r="A19" t="s">
        <v>61</v>
      </c>
      <c r="B19" s="18">
        <f>B18/(1+Assumptions!B26)^(5-0.5*Assumptions!B32)</f>
        <v>686413257.9399586</v>
      </c>
    </row>
    <row r="20" spans="1:2" x14ac:dyDescent="0.25">
      <c r="A20" t="s">
        <v>62</v>
      </c>
      <c r="B20" s="18">
        <f>Forecast!B17+B19</f>
        <v>3252886431.6454344</v>
      </c>
    </row>
    <row r="21" spans="1:2" x14ac:dyDescent="0.25">
      <c r="A21" t="s">
        <v>63</v>
      </c>
      <c r="B21" s="18">
        <f>-Assumptions!B30</f>
        <v>-3937000000</v>
      </c>
    </row>
    <row r="22" spans="1:2" x14ac:dyDescent="0.25">
      <c r="A22" t="s">
        <v>64</v>
      </c>
      <c r="B22" s="18">
        <f>B20+B21</f>
        <v>-684113568.3545656</v>
      </c>
    </row>
    <row r="23" spans="1:2" x14ac:dyDescent="0.25">
      <c r="A23" s="19" t="s">
        <v>65</v>
      </c>
      <c r="B23" s="25">
        <f>B22/Assumptions!B31</f>
        <v>-3.124419718732745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68.5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-3.1188776136682788</v>
      </c>
    </row>
    <row r="29" spans="1:2" x14ac:dyDescent="0.25">
      <c r="A29" s="19" t="s">
        <v>73</v>
      </c>
      <c r="B29" s="12">
        <f>B28/B26-1</f>
        <v>-1.0455310600535515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0.057313</v>
      </c>
      <c r="B5" s="31">
        <v>-1.0560524647347491</v>
      </c>
      <c r="C5" s="31">
        <v>-0.8748761271388664</v>
      </c>
      <c r="D5" s="31">
        <v>-0.6432748517225586</v>
      </c>
      <c r="E5" s="31">
        <v>-0.3335558157528243</v>
      </c>
      <c r="F5" s="31">
        <v>0.10679594551291999</v>
      </c>
    </row>
    <row r="6" spans="1:6" x14ac:dyDescent="0.25">
      <c r="A6" s="30">
        <v>0.067313</v>
      </c>
      <c r="B6" s="31">
        <v>-2.319773351707</v>
      </c>
      <c r="C6" s="31">
        <v>-2.2771094914762124</v>
      </c>
      <c r="D6" s="31">
        <v>-2.22849425132773</v>
      </c>
      <c r="E6" s="31">
        <v>-2.171535148781836</v>
      </c>
      <c r="F6" s="31">
        <v>-2.1023588840532685</v>
      </c>
    </row>
    <row r="7" spans="1:6" x14ac:dyDescent="0.25">
      <c r="A7" s="30">
        <v>0.077313</v>
      </c>
      <c r="B7" s="31">
        <v>-3.1495060972700943</v>
      </c>
      <c r="C7" s="31">
        <v>-3.1341867184859735</v>
      </c>
      <c r="D7" s="32">
        <v>-3.118867339701853</v>
      </c>
      <c r="E7" s="31">
        <v>-3.1035479609177328</v>
      </c>
      <c r="F7" s="31">
        <v>-3.0882285821336124</v>
      </c>
    </row>
    <row r="8" spans="1:6" x14ac:dyDescent="0.25">
      <c r="A8" s="30">
        <v>0.087313</v>
      </c>
      <c r="B8" s="31">
        <v>-3.7768800000326834</v>
      </c>
      <c r="C8" s="31">
        <v>-3.7638675908987067</v>
      </c>
      <c r="D8" s="31">
        <v>-3.75085518176473</v>
      </c>
      <c r="E8" s="31">
        <v>-3.737842772630755</v>
      </c>
      <c r="F8" s="31">
        <v>-3.7248303634967783</v>
      </c>
    </row>
    <row r="9" spans="1:6" x14ac:dyDescent="0.25">
      <c r="A9" s="30">
        <v>0.097313</v>
      </c>
      <c r="B9" s="31">
        <v>-4.298169220227249</v>
      </c>
      <c r="C9" s="31">
        <v>-4.2869651967125275</v>
      </c>
      <c r="D9" s="31">
        <v>-4.2757611731978065</v>
      </c>
      <c r="E9" s="31">
        <v>-4.264557149683087</v>
      </c>
      <c r="F9" s="31">
        <v>-4.253353126168366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15313000000</v>
      </c>
      <c r="C5" s="18">
        <v>48667000000</v>
      </c>
      <c r="D5" s="18">
        <v>41845000000</v>
      </c>
      <c r="E5" s="8" t="s">
        <v>83</v>
      </c>
    </row>
    <row r="6" spans="1:5" x14ac:dyDescent="0.25">
      <c r="A6" t="s">
        <v>44</v>
      </c>
      <c r="B6" s="18">
        <v>-58000000</v>
      </c>
      <c r="C6" s="18">
        <v>5320000000</v>
      </c>
      <c r="D6" s="18">
        <v>4108000000</v>
      </c>
      <c r="E6" s="8" t="s">
        <v>84</v>
      </c>
    </row>
    <row r="7" spans="1:5" x14ac:dyDescent="0.25">
      <c r="A7" t="s">
        <v>85</v>
      </c>
      <c r="B7" s="18">
        <v>0</v>
      </c>
      <c r="C7" s="18">
        <v>2050000000</v>
      </c>
      <c r="D7" s="18">
        <v>1853000000</v>
      </c>
      <c r="E7" s="8" t="s">
        <v>86</v>
      </c>
    </row>
    <row r="8" spans="1:5" x14ac:dyDescent="0.25">
      <c r="A8" t="s">
        <v>87</v>
      </c>
      <c r="B8" s="18">
        <v>0</v>
      </c>
      <c r="C8" s="18">
        <v>2810000000</v>
      </c>
      <c r="D8" s="18">
        <v>2448000000</v>
      </c>
      <c r="E8" s="8" t="s">
        <v>86</v>
      </c>
    </row>
    <row r="9" spans="1:5" x14ac:dyDescent="0.25">
      <c r="A9" t="s">
        <v>88</v>
      </c>
      <c r="B9" s="18">
        <v>-3000000</v>
      </c>
      <c r="C9" s="18">
        <v>1776000000</v>
      </c>
      <c r="D9" s="18">
        <v>727000000</v>
      </c>
      <c r="E9" s="8" t="s">
        <v>89</v>
      </c>
    </row>
    <row r="10" spans="1:5" x14ac:dyDescent="0.25">
      <c r="A10" t="s">
        <v>90</v>
      </c>
      <c r="B10" s="18">
        <v>4090000000</v>
      </c>
      <c r="C10" s="18">
        <v>37986000000</v>
      </c>
      <c r="D10" s="18">
        <v>33662000000</v>
      </c>
      <c r="E10" s="8" t="s">
        <v>91</v>
      </c>
    </row>
    <row r="11" spans="1:5" x14ac:dyDescent="0.25">
      <c r="A11" t="s">
        <v>92</v>
      </c>
      <c r="B11" s="18">
        <v>153000000</v>
      </c>
      <c r="C11" s="18">
        <v>7790000000</v>
      </c>
      <c r="D11" s="18">
        <v>13510000000</v>
      </c>
      <c r="E11" s="8" t="s">
        <v>93</v>
      </c>
    </row>
    <row r="12" spans="1:5" x14ac:dyDescent="0.25">
      <c r="A12" t="s">
        <v>32</v>
      </c>
      <c r="B12" s="34">
        <v>218957000</v>
      </c>
      <c r="C12" s="34">
        <v>215969689</v>
      </c>
      <c r="D12" s="34">
        <v>233255000</v>
      </c>
      <c r="E12" s="8" t="s">
        <v>94</v>
      </c>
    </row>
    <row r="15" spans="1:1" x14ac:dyDescent="0.25">
      <c r="A15" s="19" t="s">
        <v>95</v>
      </c>
    </row>
    <row r="16" ht="54" customHeight="1" spans="1:5" x14ac:dyDescent="0.25">
      <c r="A16" s="35" t="s">
        <v>96</v>
      </c>
      <c r="B16" s="35"/>
      <c r="C16" s="35"/>
      <c r="D16" s="35"/>
      <c r="E16" s="35"/>
    </row>
    <row r="17" ht="22" customHeight="1" spans="1:5" x14ac:dyDescent="0.25">
      <c r="A17" s="35" t="s">
        <v>97</v>
      </c>
      <c r="B17" s="35"/>
      <c r="C17" s="35"/>
      <c r="D17" s="35"/>
      <c r="E17" s="35"/>
    </row>
    <row r="18" ht="22" customHeight="1" spans="1:5" x14ac:dyDescent="0.25">
      <c r="A18" s="35" t="s">
        <v>98</v>
      </c>
      <c r="B18" s="35"/>
      <c r="C18" s="35"/>
      <c r="D18" s="35"/>
      <c r="E18" s="35"/>
    </row>
    <row r="19" ht="54" customHeight="1" spans="1:5" x14ac:dyDescent="0.25">
      <c r="A19" s="35" t="s">
        <v>99</v>
      </c>
      <c r="B19" s="35"/>
      <c r="C19" s="35"/>
      <c r="D19" s="35"/>
      <c r="E19" s="35"/>
    </row>
    <row r="20" ht="22" customHeight="1" spans="1:5" x14ac:dyDescent="0.25">
      <c r="A20" s="35" t="s">
        <v>100</v>
      </c>
      <c r="B20" s="35"/>
      <c r="C20" s="35"/>
      <c r="D20" s="35"/>
      <c r="E20" s="35"/>
    </row>
    <row r="21" ht="22" customHeight="1" spans="1:5" x14ac:dyDescent="0.25">
      <c r="A21" s="35" t="s">
        <v>101</v>
      </c>
      <c r="B21" s="35"/>
      <c r="C21" s="35"/>
      <c r="D21" s="35"/>
      <c r="E21" s="35"/>
    </row>
    <row r="22" ht="22" customHeight="1" spans="1:5" x14ac:dyDescent="0.25">
      <c r="A22" s="35" t="s">
        <v>102</v>
      </c>
      <c r="B22" s="35"/>
      <c r="C22" s="35"/>
      <c r="D22" s="35"/>
      <c r="E22" s="35"/>
    </row>
    <row r="24" spans="1:1" x14ac:dyDescent="0.25">
      <c r="A24" s="36" t="s">
        <v>103</v>
      </c>
    </row>
  </sheetData>
  <mergeCells count="7">
    <mergeCell ref="A16:E16"/>
    <mergeCell ref="A17:E17"/>
    <mergeCell ref="A18:E18"/>
    <mergeCell ref="A19:E19"/>
    <mergeCell ref="A20:E20"/>
    <mergeCell ref="A21:E21"/>
    <mergeCell ref="A22:E2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2026-09-19T00:06:31Z</dcterms:modified>
</cp:coreProperties>
</file>