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<sst xmlns="http://schemas.openxmlformats.org/spreadsheetml/2006/main" count="111" uniqueCount="99">
  <si>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Expedia Group, Inc. (EXPE)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</si>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</sst>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0.08087962506974211</v>
      </c>
    </row>
    <row r="7" spans="1:2" x14ac:dyDescent="0.25">
      <c r="A7" t="s">
        <v>5</v>
      </c>
      <c r="B7" s="6">
        <v>0.12254557556263884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0.06303805305934708</v>
      </c>
    </row>
    <row r="10" spans="1:2" x14ac:dyDescent="0.25">
      <c r="A10" t="s">
        <v>8</v>
      </c>
      <c r="B10" s="6">
        <v>0.057529150251408666</v>
      </c>
    </row>
    <row r="11" spans="1:2" x14ac:dyDescent="0.25">
      <c r="A11" t="s">
        <v>9</v>
      </c>
      <c r="B11" s="6">
        <v>-0.49178403755868544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11.21644867147541</v>
      </c>
    </row>
    <row r="14" spans="1:3" x14ac:dyDescent="0.25">
      <c r="A14" t="s">
        <v>12</v>
      </c>
      <c r="B14" s="6">
        <v>0.16213489310767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1.1675</v>
      </c>
      <c r="C19" s="8" t="s">
        <v>19</v>
      </c>
    </row>
    <row r="20" spans="1:2" x14ac:dyDescent="0.25">
      <c r="A20" t="s">
        <v>20</v>
      </c>
      <c r="B20" s="10">
        <f>B17+B19*B18</f>
        <v>0.1141925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33528168448</v>
      </c>
    </row>
    <row r="23" spans="1:2" x14ac:dyDescent="0.25">
      <c r="A23" t="s">
        <v>24</v>
      </c>
      <c r="B23" s="11">
        <v>6415000000</v>
      </c>
    </row>
    <row r="24" spans="1:2" x14ac:dyDescent="0.25">
      <c r="A24" t="s">
        <v>25</v>
      </c>
      <c r="B24" s="10">
        <f>B22/(B22+B23)</f>
        <v>0.8393968167960595</v>
      </c>
    </row>
    <row r="25" spans="1:2" x14ac:dyDescent="0.25">
      <c r="A25" t="s">
        <v>26</v>
      </c>
      <c r="B25" s="10">
        <f>1-B24</f>
        <v>0.1606031832039405</v>
      </c>
    </row>
    <row r="26" spans="1:2" x14ac:dyDescent="0.25">
      <c r="A26" t="s">
        <v>27</v>
      </c>
      <c r="B26" s="12">
        <f>B24*B20+B25*B21*(1-B8)</f>
        <v>0.10219410920824505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14733000000</v>
      </c>
      <c r="C29" s="8" t="s">
        <v>30</v>
      </c>
    </row>
    <row r="30" spans="1:2" x14ac:dyDescent="0.25">
      <c r="A30" t="s">
        <v>31</v>
      </c>
      <c r="B30" s="11">
        <v>682000000</v>
      </c>
    </row>
    <row r="31" spans="1:2" x14ac:dyDescent="0.25">
      <c r="A31" t="s">
        <v>32</v>
      </c>
      <c r="B31" s="13">
        <v>131943000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0.08087962506974211</v>
      </c>
      <c r="C5" s="10">
        <f>Assumptions!B6</f>
        <v>0.08087962506974211</v>
      </c>
      <c r="D5" s="10">
        <f>Assumptions!B6</f>
        <v>0.08087962506974211</v>
      </c>
      <c r="E5" s="10">
        <f>Assumptions!B6</f>
        <v>0.08087962506974211</v>
      </c>
      <c r="F5" s="10">
        <f>Assumptions!B6</f>
        <v>0.08087962506974211</v>
      </c>
    </row>
    <row r="6" spans="1:6" x14ac:dyDescent="0.25">
      <c r="A6" t="s">
        <v>43</v>
      </c>
      <c r="B6" s="18">
        <f>Assumptions!B29*(1+B5)</f>
        <v>15924599516.15251</v>
      </c>
      <c r="C6" s="18">
        <f>B6*(1+C5)</f>
        <v>17212575154.40472</v>
      </c>
      <c r="D6" s="18">
        <f>C6*(1+D5)</f>
        <v>18604721779.37773</v>
      </c>
      <c r="E6" s="18">
        <f>D6*(1+E5)</f>
        <v>20109464701.420666</v>
      </c>
      <c r="F6" s="18">
        <f>E6*(1+F5)</f>
        <v>21735910666.824783</v>
      </c>
    </row>
    <row r="7" spans="1:6" x14ac:dyDescent="0.25">
      <c r="A7" t="s">
        <v>5</v>
      </c>
      <c r="B7" s="10">
        <f>Assumptions!B7</f>
        <v>0.12254557556263884</v>
      </c>
      <c r="C7" s="10">
        <f>Assumptions!B7</f>
        <v>0.12254557556263884</v>
      </c>
      <c r="D7" s="10">
        <f>Assumptions!B7</f>
        <v>0.12254557556263884</v>
      </c>
      <c r="E7" s="10">
        <f>Assumptions!B7</f>
        <v>0.12254557556263884</v>
      </c>
      <c r="F7" s="10">
        <f>Assumptions!B7</f>
        <v>0.12254557556263884</v>
      </c>
    </row>
    <row r="8" spans="1:6" x14ac:dyDescent="0.25">
      <c r="A8" t="s">
        <v>44</v>
      </c>
      <c r="B8" s="18">
        <f>B6*B7</f>
        <v>1951489213.3114293</v>
      </c>
      <c r="C8" s="18">
        <f>C6*C7</f>
        <v>2109324929.2117035</v>
      </c>
      <c r="D8" s="18">
        <f>D6*D7</f>
        <v>2279926338.636606</v>
      </c>
      <c r="E8" s="18">
        <f>E6*E7</f>
        <v>2464325926.0921645</v>
      </c>
      <c r="F8" s="18">
        <f>F6*F7</f>
        <v>2663639683.044144</v>
      </c>
    </row>
    <row r="9" spans="1:6" x14ac:dyDescent="0.25">
      <c r="A9" t="s">
        <v>45</v>
      </c>
      <c r="B9" s="18">
        <f>B8*(1-Assumptions!B8)</f>
        <v>1541676478.5160291</v>
      </c>
      <c r="C9" s="18">
        <f>C8*(1-Assumptions!B8)</f>
        <v>1666366694.077246</v>
      </c>
      <c r="D9" s="18">
        <f>D8*(1-Assumptions!B8)</f>
        <v>1801141807.522919</v>
      </c>
      <c r="E9" s="18">
        <f>E8*(1-Assumptions!B8)</f>
        <v>1946817481.6128101</v>
      </c>
      <c r="F9" s="18">
        <f>F8*(1-Assumptions!B8)</f>
        <v>2104275349.604874</v>
      </c>
    </row>
    <row r="10" spans="1:6" x14ac:dyDescent="0.25">
      <c r="A10" t="s">
        <v>46</v>
      </c>
      <c r="B10" s="18">
        <f>B6*Assumptions!B9</f>
        <v>1003855749.2480748</v>
      </c>
      <c r="C10" s="18">
        <f>C6*Assumptions!B9</f>
        <v>1085047225.871364</v>
      </c>
      <c r="D10" s="18">
        <f>D6*Assumptions!B9</f>
        <v>1172805438.6828036</v>
      </c>
      <c r="E10" s="18">
        <f>E6*Assumptions!B9</f>
        <v>1267661502.843223</v>
      </c>
      <c r="F10" s="18">
        <f>F6*Assumptions!B9</f>
        <v>1370189489.9085288</v>
      </c>
    </row>
    <row r="11" spans="1:6" x14ac:dyDescent="0.25">
      <c r="A11" t="s">
        <v>47</v>
      </c>
      <c r="B11" s="18">
        <f>-B6*Assumptions!B10</f>
        <v>-916128678.2582475</v>
      </c>
      <c r="C11" s="18">
        <f>-C6*Assumptions!B10</f>
        <v>-990224822.2714128</v>
      </c>
      <c r="D11" s="18">
        <f>-D6*Assumptions!B10</f>
        <v>-1070313834.6314766</v>
      </c>
      <c r="E11" s="18">
        <f>-E6*Assumptions!B10</f>
        <v>-1156880416.2834284</v>
      </c>
      <c r="F11" s="18">
        <f>-F6*Assumptions!B10</f>
        <v>-1250448470.6029594</v>
      </c>
    </row>
    <row r="12" spans="1:6" x14ac:dyDescent="0.25">
      <c r="A12" t="s">
        <v>48</v>
      </c>
      <c r="B12" s="18">
        <f>-(B6-Assumptions!B29)*Assumptions!B11</f>
        <v>586009621.2064573</v>
      </c>
      <c r="C12" s="18">
        <f>-(C6-B6)*Assumptions!B11</f>
        <v>633405859.656897</v>
      </c>
      <c r="D12" s="18">
        <f>-(D6-C6)*Assumptions!B11</f>
        <v>684635488.1029245</v>
      </c>
      <c r="E12" s="18">
        <f>-(E6-D6)*Assumptions!B11</f>
        <v>740008549.6901286</v>
      </c>
      <c r="F12" s="18">
        <f>-(F6-E6)*Assumptions!B11</f>
        <v>799860163.737471</v>
      </c>
    </row>
    <row r="13" spans="1:6" x14ac:dyDescent="0.25">
      <c r="A13" s="19" t="s">
        <v>49</v>
      </c>
      <c r="B13" s="20">
        <f>B9+B10+B11+B12</f>
        <v>2215413170.7123137</v>
      </c>
      <c r="C13" s="20">
        <f>C9+C10+C11+C12</f>
        <v>2394594957.3340945</v>
      </c>
      <c r="D13" s="20">
        <f>D9+D10+D11+D12</f>
        <v>2588268899.6771708</v>
      </c>
      <c r="E13" s="20">
        <f>E9+E10+E11+E12</f>
        <v>2797607117.8627334</v>
      </c>
      <c r="F13" s="20">
        <f>F9+F10+F11+F12</f>
        <v>3023876532.6479144</v>
      </c>
    </row>
    <row r="14" spans="1:6" x14ac:dyDescent="0.25">
      <c r="A14" t="s">
        <v>50</v>
      </c>
      <c r="B14" s="21">
        <f>1/(1+Assumptions!$B$26)^(1-0.5*Assumptions!$B$32)</f>
        <v>0.9525130998635036</v>
      </c>
      <c r="C14" s="21">
        <f>1/(1+Assumptions!$B$26)^(2-0.5*Assumptions!$B$32)</f>
        <v>0.8641972334144808</v>
      </c>
      <c r="D14" s="21">
        <f>1/(1+Assumptions!$B$26)^(3-0.5*Assumptions!$B$32)</f>
        <v>0.7840699076456434</v>
      </c>
      <c r="E14" s="21">
        <f>1/(1+Assumptions!$B$26)^(4-0.5*Assumptions!$B$32)</f>
        <v>0.7113718909356862</v>
      </c>
      <c r="F14" s="21">
        <f>1/(1+Assumptions!$B$26)^(5-0.5*Assumptions!$B$32)</f>
        <v>0.645414346704045</v>
      </c>
    </row>
    <row r="15" spans="1:6" x14ac:dyDescent="0.25">
      <c r="A15" s="19" t="s">
        <v>51</v>
      </c>
      <c r="B15" s="20">
        <f>B13*B14</f>
        <v>2110210066.7136192</v>
      </c>
      <c r="C15" s="20">
        <f>C13*C14</f>
        <v>2069402337.2763913</v>
      </c>
      <c r="D15" s="20">
        <f>D13*D14</f>
        <v>2029383757.1319704</v>
      </c>
      <c r="E15" s="20">
        <f>E13*E14</f>
        <v>1990139065.5291479</v>
      </c>
      <c r="F15" s="20">
        <f>F13*F14</f>
        <v>1951653296.8326464</v>
      </c>
    </row>
    <row r="17" spans="1:2" x14ac:dyDescent="0.25">
      <c r="A17" s="22" t="s">
        <v>52</v>
      </c>
      <c r="B17" s="23">
        <f>SUM(B15:F15)</f>
        <v>10150788523.483776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3023876532.6479144</v>
      </c>
    </row>
    <row r="5" spans="1:2" x14ac:dyDescent="0.25">
      <c r="A5" t="s">
        <v>56</v>
      </c>
      <c r="B5" s="18">
        <f>IF(Assumptions!$B$33=0,B4,B4-Forecast!F11-Forecast!F10-Forecast!F12)</f>
        <v>2185909446.327304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0.15419259556545972</v>
      </c>
    </row>
    <row r="7" spans="1:2" x14ac:dyDescent="0.25">
      <c r="A7" t="s">
        <v>58</v>
      </c>
      <c r="B7" s="18">
        <f>-MAX(Forecast!F9,0)*B6</f>
        <v>-337051051.200264</v>
      </c>
    </row>
    <row r="8" spans="1:2" x14ac:dyDescent="0.25">
      <c r="A8" t="s">
        <v>59</v>
      </c>
      <c r="B8" s="18">
        <f>IF(OR(Assumptions!$B$33=0,Assumptions!B12&lt;=0),B5,MAX(B5+B7,0))</f>
        <v>1848858395.12704</v>
      </c>
    </row>
    <row r="9" spans="1:2" x14ac:dyDescent="0.25">
      <c r="A9" t="s">
        <v>60</v>
      </c>
      <c r="B9" s="18">
        <f>B8*(1+Assumptions!B12)/(Assumptions!B26-Assumptions!B12)</f>
        <v>24549539782.79477</v>
      </c>
    </row>
    <row r="10" spans="1:2" x14ac:dyDescent="0.25">
      <c r="A10" t="s">
        <v>61</v>
      </c>
      <c r="B10" s="18">
        <f>B9/(1+Assumptions!B26)^(5-0.5*Assumptions!B32)</f>
        <v>15844625180.797447</v>
      </c>
    </row>
    <row r="11" spans="1:2" x14ac:dyDescent="0.25">
      <c r="A11" t="s">
        <v>62</v>
      </c>
      <c r="B11" s="18">
        <f>Forecast!B17+B10</f>
        <v>25995413704.281223</v>
      </c>
    </row>
    <row r="12" spans="1:2" x14ac:dyDescent="0.25">
      <c r="A12" t="s">
        <v>63</v>
      </c>
      <c r="B12" s="18">
        <f>-Assumptions!B30</f>
        <v>-682000000</v>
      </c>
    </row>
    <row r="13" spans="1:2" x14ac:dyDescent="0.25">
      <c r="A13" t="s">
        <v>64</v>
      </c>
      <c r="B13" s="18">
        <f>B11+B12</f>
        <v>25313413704.281223</v>
      </c>
    </row>
    <row r="14" spans="1:2" x14ac:dyDescent="0.25">
      <c r="A14" s="19" t="s">
        <v>65</v>
      </c>
      <c r="B14" s="24">
        <f>B13/Assumptions!B31</f>
        <v>191.85113044482256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4033829172.952673</v>
      </c>
    </row>
    <row r="18" spans="1:2" x14ac:dyDescent="0.25">
      <c r="A18" t="s">
        <v>60</v>
      </c>
      <c r="B18" s="18">
        <f>B17*Assumptions!B13</f>
        <v>45245237867.92376</v>
      </c>
    </row>
    <row r="19" spans="1:2" x14ac:dyDescent="0.25">
      <c r="A19" t="s">
        <v>61</v>
      </c>
      <c r="B19" s="18">
        <f>B18/(1+Assumptions!B26)^(5-0.5*Assumptions!B32)</f>
        <v>29201925639.99513</v>
      </c>
    </row>
    <row r="20" spans="1:2" x14ac:dyDescent="0.25">
      <c r="A20" t="s">
        <v>62</v>
      </c>
      <c r="B20" s="18">
        <f>Forecast!B17+B19</f>
        <v>39352714163.478905</v>
      </c>
    </row>
    <row r="21" spans="1:2" x14ac:dyDescent="0.25">
      <c r="A21" t="s">
        <v>63</v>
      </c>
      <c r="B21" s="18">
        <f>-Assumptions!B30</f>
        <v>-682000000</v>
      </c>
    </row>
    <row r="22" spans="1:2" x14ac:dyDescent="0.25">
      <c r="A22" t="s">
        <v>64</v>
      </c>
      <c r="B22" s="18">
        <f>B20+B21</f>
        <v>38670714163.478905</v>
      </c>
    </row>
    <row r="23" spans="1:2" x14ac:dyDescent="0.25">
      <c r="A23" s="19" t="s">
        <v>65</v>
      </c>
      <c r="B23" s="25">
        <f>B22/Assumptions!B31</f>
        <v>293.08651587032966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279.35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191.85113044482256</v>
      </c>
    </row>
    <row r="29" spans="1:2" x14ac:dyDescent="0.25">
      <c r="A29" s="19" t="s">
        <v>73</v>
      </c>
      <c r="B29" s="12">
        <f>B28/B26-1</f>
        <v>-0.3132230877221316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0.082194</v>
      </c>
      <c r="B5" s="31">
        <v>234.5025623269274</v>
      </c>
      <c r="C5" s="31">
        <v>242.2730747440553</v>
      </c>
      <c r="D5" s="31">
        <v>251.33960488738785</v>
      </c>
      <c r="E5" s="31">
        <v>262.07461445545533</v>
      </c>
      <c r="F5" s="31">
        <v>275.00840796516695</v>
      </c>
    </row>
    <row r="6" spans="1:6" x14ac:dyDescent="0.25">
      <c r="A6" s="30">
        <v>0.092194</v>
      </c>
      <c r="B6" s="31">
        <v>206.4444782368492</v>
      </c>
      <c r="C6" s="31">
        <v>211.49711424174367</v>
      </c>
      <c r="D6" s="31">
        <v>217.25056962626792</v>
      </c>
      <c r="E6" s="31">
        <v>223.87386858398492</v>
      </c>
      <c r="F6" s="31">
        <v>231.5951408767207</v>
      </c>
    </row>
    <row r="7" spans="1:6" x14ac:dyDescent="0.25">
      <c r="A7" s="30">
        <v>0.102194</v>
      </c>
      <c r="B7" s="31">
        <v>184.71867961480652</v>
      </c>
      <c r="C7" s="31">
        <v>188.08813817958972</v>
      </c>
      <c r="D7" s="32">
        <v>191.85137263731005</v>
      </c>
      <c r="E7" s="31">
        <v>196.09019918313692</v>
      </c>
      <c r="F7" s="31">
        <v>200.9107862446322</v>
      </c>
    </row>
    <row r="8" spans="1:6" x14ac:dyDescent="0.25">
      <c r="A8" s="30">
        <v>0.112194</v>
      </c>
      <c r="B8" s="31">
        <v>167.3761802985477</v>
      </c>
      <c r="C8" s="31">
        <v>169.65534586108353</v>
      </c>
      <c r="D8" s="31">
        <v>172.15959043522568</v>
      </c>
      <c r="E8" s="31">
        <v>174.92998983154544</v>
      </c>
      <c r="F8" s="31">
        <v>178.01826208943268</v>
      </c>
    </row>
    <row r="9" spans="1:6" x14ac:dyDescent="0.25">
      <c r="A9" s="30">
        <v>0.122194</v>
      </c>
      <c r="B9" s="31">
        <v>153.194926671905</v>
      </c>
      <c r="C9" s="31">
        <v>154.7433338909729</v>
      </c>
      <c r="D9" s="31">
        <v>156.4197629219411</v>
      </c>
      <c r="E9" s="31">
        <v>158.24504296387363</v>
      </c>
      <c r="F9" s="31">
        <v>160.24478088380792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14733000000</v>
      </c>
      <c r="C5" s="18">
        <v>13691000000</v>
      </c>
      <c r="D5" s="18">
        <v>12839000000</v>
      </c>
      <c r="E5" s="18">
        <v>11667000000</v>
      </c>
      <c r="F5" s="8" t="s">
        <v>84</v>
      </c>
    </row>
    <row r="6" spans="1:6" x14ac:dyDescent="0.25">
      <c r="A6" t="s">
        <v>44</v>
      </c>
      <c r="B6" s="18">
        <v>2163000000</v>
      </c>
      <c r="C6" s="18">
        <v>1670000000</v>
      </c>
      <c r="D6" s="18">
        <v>1534000000</v>
      </c>
      <c r="E6" s="18">
        <v>1189000000</v>
      </c>
      <c r="F6" s="8" t="s">
        <v>85</v>
      </c>
    </row>
    <row r="7" spans="1:6" x14ac:dyDescent="0.25">
      <c r="A7" t="s">
        <v>86</v>
      </c>
      <c r="B7" s="18">
        <v>887000000</v>
      </c>
      <c r="C7" s="18">
        <v>838000000</v>
      </c>
      <c r="D7" s="18">
        <v>807000000</v>
      </c>
      <c r="E7" s="18">
        <v>792000000</v>
      </c>
      <c r="F7" s="8" t="s">
        <v>87</v>
      </c>
    </row>
    <row r="8" spans="1:6" x14ac:dyDescent="0.25">
      <c r="A8" t="s">
        <v>88</v>
      </c>
      <c r="B8" s="18">
        <v>770000000</v>
      </c>
      <c r="C8" s="18">
        <v>756000000</v>
      </c>
      <c r="D8" s="18">
        <v>846000000</v>
      </c>
      <c r="E8" s="18">
        <v>662000000</v>
      </c>
      <c r="F8" s="8" t="s">
        <v>89</v>
      </c>
    </row>
    <row r="9" spans="1:6" x14ac:dyDescent="0.25">
      <c r="A9" t="s">
        <v>90</v>
      </c>
      <c r="B9" s="18">
        <v>-1173000000</v>
      </c>
      <c r="C9" s="18">
        <v>-419000000</v>
      </c>
      <c r="D9" s="18">
        <v>-271000000</v>
      </c>
      <c r="E9" s="18">
        <v>-1261000000</v>
      </c>
      <c r="F9" s="8" t="s">
        <v>91</v>
      </c>
    </row>
    <row r="10" spans="1:6" x14ac:dyDescent="0.25">
      <c r="A10" t="s">
        <v>92</v>
      </c>
      <c r="B10" s="18">
        <v>6415000000</v>
      </c>
      <c r="C10" s="18">
        <v>6531000000</v>
      </c>
      <c r="D10" s="18">
        <v>6567000000</v>
      </c>
      <c r="E10" s="18">
        <v>6552000000</v>
      </c>
      <c r="F10" s="8" t="s">
        <v>93</v>
      </c>
    </row>
    <row r="11" spans="1:6" x14ac:dyDescent="0.25">
      <c r="A11" t="s">
        <v>94</v>
      </c>
      <c r="B11" s="18">
        <v>5733000000</v>
      </c>
      <c r="C11" s="18">
        <v>4483000000</v>
      </c>
      <c r="D11" s="18">
        <v>4253000000</v>
      </c>
      <c r="E11" s="18">
        <v>4144000000</v>
      </c>
      <c r="F11" s="8" t="s">
        <v>95</v>
      </c>
    </row>
    <row r="12" spans="1:6" x14ac:dyDescent="0.25">
      <c r="A12" t="s">
        <v>32</v>
      </c>
      <c r="B12" s="34">
        <v>131943000</v>
      </c>
      <c r="C12" s="34">
        <v>137919000</v>
      </c>
      <c r="D12" s="34">
        <v>150228000</v>
      </c>
      <c r="E12" s="34">
        <v>161751000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2026-09-19T00:06:28Z</dcterms:modified>
</cp:coreProperties>
</file>