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<sst xmlns="http://schemas.openxmlformats.org/spreadsheetml/2006/main" count="113" uniqueCount="101">
  <si>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Diamondback Energy, Inc. (FANG)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</si>
  <si>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</si>
  <si>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</si>
  <si>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</si>
  <si>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</si>
  <si>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</si>
  <si>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</si>
  <si>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</si>
  <si>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</si>
  <si>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</si>
  <si>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</si>
  <si>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</si>
  <si>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</si>
  <si>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</si>
  <si>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</si>
  <si>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</si>
  <si>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</si>
  <si>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</si>
  <si>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</si>
  <si>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</si>
  <si>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</si>
  <si>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</si>
  <si>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</si>
  <si>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</si>
  <si>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</si>
  <si>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</si>
  <si>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</si>
  <si>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</si>
  <si>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</si>
  <si>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</si>
  <si>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</si>
  <si>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</si>
  <si>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</si>
  <si>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</si>
  <si>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</si>
  <si>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</si>
  <si>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</si>
  <si>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</si>
  <si>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</si>
  <si>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</si>
  <si>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</si>
  <si>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</si>
  <si>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</si>
  <si>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</si>
  <si>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</si>
  <si>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</si>
  <si>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</si>
  <si>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</si>
  <si>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</si>
  <si>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</si>
  <si>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</si>
  <si>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</si>
  <si>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</si>
  <si>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</si>
  <si>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</si>
  <si>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</si>
  <si>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</si>
  <si>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</si>
  <si>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</si>
  <si>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</si>
  <si>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</si>
  <si>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</si>
  <si>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</si>
  <si>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</si>
  <si>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</si>
  <si>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</si>
  <si>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</si>
  <si>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</si>
  <si>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</si>
  <si>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</si>
  <si>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</si>
  <si>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</si>
  <si>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</si>
  <si>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</si>
  <si>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</si>
  <si>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</si>
  <si>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</si>
  <si>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</si>
  <si>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</si>
  <si>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</si>
  <si>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</si>
  <si>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</si>
  <si>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</si>
  <si>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</si>
  <si>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</si>
  <si>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</si>
  <si>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</si>
  <si>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</si>
  <si>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</si>
  <si>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</si>
  <si>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</si>
  <si>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</si>
  <si>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</si>
  <si>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</si>
  <si>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</si>
  <si>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</si>
  <si>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</si>
  <si>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</si>
  <si>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</si>
  <si>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66.2% of revenue against depreciation of 23.6%.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</si>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</sst>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0.15993445004276818</v>
      </c>
    </row>
    <row r="7" spans="1:2" x14ac:dyDescent="0.25">
      <c r="A7" t="s">
        <v>5</v>
      </c>
      <c r="B7" s="6">
        <v>0.48951136662795486</v>
      </c>
    </row>
    <row r="8" spans="1:2" x14ac:dyDescent="0.25">
      <c r="A8" t="s">
        <v>6</v>
      </c>
      <c r="B8" s="6">
        <v>0.19120526292468093</v>
      </c>
    </row>
    <row r="9" spans="1:2" x14ac:dyDescent="0.25">
      <c r="A9" t="s">
        <v>7</v>
      </c>
      <c r="B9" s="6">
        <v>0.2364723797565989</v>
      </c>
    </row>
    <row r="10" spans="1:2" x14ac:dyDescent="0.25">
      <c r="A10" t="s">
        <v>8</v>
      </c>
      <c r="B10" s="6">
        <v>0.661507513104036</v>
      </c>
    </row>
    <row r="11" spans="1:2" x14ac:dyDescent="0.25">
      <c r="A11" t="s">
        <v>9</v>
      </c>
      <c r="B11" s="6">
        <v>0.08038914490527393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6.895982868621936</v>
      </c>
    </row>
    <row r="14" spans="1:3" x14ac:dyDescent="0.25">
      <c r="A14" t="s">
        <v>12</v>
      </c>
      <c r="B14" s="6">
        <v>0.1180805875432622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0.60738</v>
      </c>
      <c r="C19" s="8" t="s">
        <v>19</v>
      </c>
    </row>
    <row r="20" spans="1:2" x14ac:dyDescent="0.25">
      <c r="A20" t="s">
        <v>20</v>
      </c>
      <c r="B20" s="10">
        <f>B17+B19*B18</f>
        <v>0.08338590000000001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53881405440</v>
      </c>
    </row>
    <row r="23" spans="1:2" x14ac:dyDescent="0.25">
      <c r="A23" t="s">
        <v>24</v>
      </c>
      <c r="B23" s="11">
        <v>14879000000</v>
      </c>
    </row>
    <row r="24" spans="1:2" x14ac:dyDescent="0.25">
      <c r="A24" t="s">
        <v>25</v>
      </c>
      <c r="B24" s="10">
        <f>B22/(B22+B23)</f>
        <v>0.7836109327048203</v>
      </c>
    </row>
    <row r="25" spans="1:2" x14ac:dyDescent="0.25">
      <c r="A25" t="s">
        <v>26</v>
      </c>
      <c r="B25" s="10">
        <f>1-B24</f>
        <v>0.2163890672951797</v>
      </c>
    </row>
    <row r="26" spans="1:2" x14ac:dyDescent="0.25">
      <c r="A26" t="s">
        <v>27</v>
      </c>
      <c r="B26" s="12">
        <f>B24*B20+B25*B21*(1-B8)</f>
        <v>0.07408931952610402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14929000000</v>
      </c>
      <c r="C29" s="8" t="s">
        <v>30</v>
      </c>
    </row>
    <row r="30" spans="1:2" x14ac:dyDescent="0.25">
      <c r="A30" t="s">
        <v>31</v>
      </c>
      <c r="B30" s="11">
        <v>14775000000</v>
      </c>
    </row>
    <row r="31" spans="1:2" x14ac:dyDescent="0.25">
      <c r="A31" t="s">
        <v>32</v>
      </c>
      <c r="B31" s="13">
        <v>289079000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0.15993445004276818</v>
      </c>
      <c r="C5" s="10">
        <f>Assumptions!B6</f>
        <v>0.15993445004276818</v>
      </c>
      <c r="D5" s="10">
        <f>Assumptions!B6</f>
        <v>0.15993445004276818</v>
      </c>
      <c r="E5" s="10">
        <f>Assumptions!B6</f>
        <v>0.15993445004276818</v>
      </c>
      <c r="F5" s="10">
        <f>Assumptions!B6</f>
        <v>0.15993445004276818</v>
      </c>
    </row>
    <row r="6" spans="1:6" x14ac:dyDescent="0.25">
      <c r="A6" t="s">
        <v>43</v>
      </c>
      <c r="B6" s="18">
        <f>Assumptions!B29*(1+B5)</f>
        <v>17316661404.688488</v>
      </c>
      <c r="C6" s="18">
        <f>B6*(1+C5)</f>
        <v>20086192123.02417</v>
      </c>
      <c r="D6" s="18">
        <f>C6*(1+D5)</f>
        <v>23298666213.673424</v>
      </c>
      <c r="E6" s="18">
        <f>D6*(1+E5)</f>
        <v>27024925581.287308</v>
      </c>
      <c r="F6" s="18">
        <f>E6*(1+F5)</f>
        <v>31347142191.577232</v>
      </c>
    </row>
    <row r="7" spans="1:6" x14ac:dyDescent="0.25">
      <c r="A7" t="s">
        <v>5</v>
      </c>
      <c r="B7" s="10">
        <f>Assumptions!B7</f>
        <v>0.48951136662795486</v>
      </c>
      <c r="C7" s="10">
        <f>Assumptions!B7</f>
        <v>0.48951136662795486</v>
      </c>
      <c r="D7" s="10">
        <f>Assumptions!B7</f>
        <v>0.48951136662795486</v>
      </c>
      <c r="E7" s="10">
        <f>Assumptions!B7</f>
        <v>0.48951136662795486</v>
      </c>
      <c r="F7" s="10">
        <f>Assumptions!B7</f>
        <v>0.48951136662795486</v>
      </c>
    </row>
    <row r="8" spans="1:6" x14ac:dyDescent="0.25">
      <c r="A8" t="s">
        <v>44</v>
      </c>
      <c r="B8" s="18">
        <f>B6*B7</f>
        <v>8476702589.642622</v>
      </c>
      <c r="C8" s="18">
        <f>C6*C7</f>
        <v>9832419356.493223</v>
      </c>
      <c r="D8" s="18">
        <f>D6*D7</f>
        <v>11404961938.863836</v>
      </c>
      <c r="E8" s="18">
        <f>E6*E7</f>
        <v>13229008254.314728</v>
      </c>
      <c r="F8" s="18">
        <f>F6*F7</f>
        <v>15344782414.079796</v>
      </c>
    </row>
    <row r="9" spans="1:6" x14ac:dyDescent="0.25">
      <c r="A9" t="s">
        <v>45</v>
      </c>
      <c r="B9" s="18">
        <f>B8*(1-Assumptions!B8)</f>
        <v>6855912442.25568</v>
      </c>
      <c r="C9" s="18">
        <f>C8*(1-Assumptions!B8)</f>
        <v>7952409028.249214</v>
      </c>
      <c r="D9" s="18">
        <f>D8*(1-Assumptions!B8)</f>
        <v>9224273192.697397</v>
      </c>
      <c r="E9" s="18">
        <f>E8*(1-Assumptions!B8)</f>
        <v>10699552252.815704</v>
      </c>
      <c r="F9" s="18">
        <f>F8*(1-Assumptions!B8)</f>
        <v>12410779258.073647</v>
      </c>
    </row>
    <row r="10" spans="1:6" x14ac:dyDescent="0.25">
      <c r="A10" t="s">
        <v>46</v>
      </c>
      <c r="B10" s="18">
        <f>B6*Assumptions!B9</f>
        <v>4094912131.8059354</v>
      </c>
      <c r="C10" s="18">
        <f>C6*Assumptions!B9</f>
        <v>4749829651.579777</v>
      </c>
      <c r="D10" s="18">
        <f>D6*Assumptions!B9</f>
        <v>5509491044.702023</v>
      </c>
      <c r="E10" s="18">
        <f>E6*Assumptions!B9</f>
        <v>6390648464.951997</v>
      </c>
      <c r="F10" s="18">
        <f>F6*Assumptions!B9</f>
        <v>7412733312.610755</v>
      </c>
    </row>
    <row r="11" spans="1:6" x14ac:dyDescent="0.25">
      <c r="A11" t="s">
        <v>47</v>
      </c>
      <c r="B11" s="18">
        <f>-B6*Assumptions!B10</f>
        <v>-11455101621.080124</v>
      </c>
      <c r="C11" s="18">
        <f>-C6*Assumptions!B10</f>
        <v>-13287166999.031595</v>
      </c>
      <c r="D11" s="18">
        <f>-D6*Assumptions!B10</f>
        <v>-15412242745.648132</v>
      </c>
      <c r="E11" s="18">
        <f>-E6*Assumptions!B10</f>
        <v>-17877191313.09901</v>
      </c>
      <c r="F11" s="18">
        <f>-F6*Assumptions!B10</f>
        <v>-20736370074.068855</v>
      </c>
    </row>
    <row r="12" spans="1:6" x14ac:dyDescent="0.25">
      <c r="A12" t="s">
        <v>48</v>
      </c>
      <c r="B12" s="18">
        <f>-(B6-Assumptions!B29)*Assumptions!B11</f>
        <v>-191942058.64623278</v>
      </c>
      <c r="C12" s="18">
        <f>-(C6-B6)*Assumptions!B11</f>
        <v>-222640206.23589453</v>
      </c>
      <c r="D12" s="18">
        <f>-(D6-C6)*Assumptions!B11</f>
        <v>-258248045.17764097</v>
      </c>
      <c r="E12" s="18">
        <f>-(E6-D6)*Assumptions!B11</f>
        <v>-299550804.25774693</v>
      </c>
      <c r="F12" s="18">
        <f>-(F6-E6)*Assumptions!B11</f>
        <v>-347459297.39657867</v>
      </c>
    </row>
    <row r="13" spans="1:6" x14ac:dyDescent="0.25">
      <c r="A13" s="19" t="s">
        <v>49</v>
      </c>
      <c r="B13" s="20">
        <f>B9+B10+B11+B12</f>
        <v>-696219105.6647418</v>
      </c>
      <c r="C13" s="20">
        <f>C9+C10+C11+C12</f>
        <v>-807568525.4384989</v>
      </c>
      <c r="D13" s="20">
        <f>D9+D10+D11+D12</f>
        <v>-936726553.4263535</v>
      </c>
      <c r="E13" s="20">
        <f>E9+E10+E11+E12</f>
        <v>-1086541399.5890572</v>
      </c>
      <c r="F13" s="20">
        <f>F9+F10+F11+F12</f>
        <v>-1260316800.7810316</v>
      </c>
    </row>
    <row r="14" spans="1:6" x14ac:dyDescent="0.25">
      <c r="A14" t="s">
        <v>50</v>
      </c>
      <c r="B14" s="21">
        <f>1/(1+Assumptions!$B$26)^(1-0.5*Assumptions!$B$32)</f>
        <v>0.9648944335024771</v>
      </c>
      <c r="C14" s="21">
        <f>1/(1+Assumptions!$B$26)^(2-0.5*Assumptions!$B$32)</f>
        <v>0.8983372387765622</v>
      </c>
      <c r="D14" s="21">
        <f>1/(1+Assumptions!$B$26)^(3-0.5*Assumptions!$B$32)</f>
        <v>0.836371074961359</v>
      </c>
      <c r="E14" s="21">
        <f>1/(1+Assumptions!$B$26)^(4-0.5*Assumptions!$B$32)</f>
        <v>0.778679258565174</v>
      </c>
      <c r="F14" s="21">
        <f>1/(1+Assumptions!$B$26)^(5-0.5*Assumptions!$B$32)</f>
        <v>0.7249669505220784</v>
      </c>
    </row>
    <row r="15" spans="1:6" x14ac:dyDescent="0.25">
      <c r="A15" s="19" t="s">
        <v>51</v>
      </c>
      <c r="B15" s="20">
        <f>B13*B14</f>
        <v>-671777939.5539823</v>
      </c>
      <c r="C15" s="20">
        <f>C13*C14</f>
        <v>-725468879.2652811</v>
      </c>
      <c r="D15" s="20">
        <f>D13*D14</f>
        <v>-783450994.434048</v>
      </c>
      <c r="E15" s="20">
        <f>E13*E14</f>
        <v>-846067251.4323734</v>
      </c>
      <c r="F15" s="20">
        <f>F13*F14</f>
        <v>-913688027.7539662</v>
      </c>
    </row>
    <row r="17" spans="1:2" x14ac:dyDescent="0.25">
      <c r="A17" s="22" t="s">
        <v>52</v>
      </c>
      <c r="B17" s="23">
        <f>SUM(B15:F15)</f>
        <v>-3940453092.4396515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-1260316800.7810316</v>
      </c>
    </row>
    <row r="5" spans="1:2" x14ac:dyDescent="0.25">
      <c r="A5" t="s">
        <v>56</v>
      </c>
      <c r="B5" s="18">
        <f>IF(Assumptions!$B$33=0,B4,B4-Forecast!F11-Forecast!F10-Forecast!F12)</f>
        <v>12410779258.073647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0.21171981373179175</v>
      </c>
    </row>
    <row r="7" spans="1:2" x14ac:dyDescent="0.25">
      <c r="A7" t="s">
        <v>58</v>
      </c>
      <c r="B7" s="18">
        <f>-MAX(Forecast!F9,0)*B6</f>
        <v>-2627607872.785737</v>
      </c>
    </row>
    <row r="8" spans="1:2" x14ac:dyDescent="0.25">
      <c r="A8" t="s">
        <v>59</v>
      </c>
      <c r="B8" s="18">
        <f>IF(OR(Assumptions!$B$33=0,Assumptions!B12&lt;=0),B5,MAX(B5+B7,0))</f>
        <v>9783171385.28791</v>
      </c>
    </row>
    <row r="9" spans="1:2" x14ac:dyDescent="0.25">
      <c r="A9" t="s">
        <v>60</v>
      </c>
      <c r="B9" s="18">
        <f>B8*(1+Assumptions!B12)/(Assumptions!B26-Assumptions!B12)</f>
        <v>204275609577.1035</v>
      </c>
    </row>
    <row r="10" spans="1:2" x14ac:dyDescent="0.25">
      <c r="A10" t="s">
        <v>61</v>
      </c>
      <c r="B10" s="18">
        <f>B9/(1+Assumptions!B26)^(5-0.5*Assumptions!B32)</f>
        <v>148093065741.1514</v>
      </c>
    </row>
    <row r="11" spans="1:2" x14ac:dyDescent="0.25">
      <c r="A11" t="s">
        <v>62</v>
      </c>
      <c r="B11" s="18">
        <f>Forecast!B17+B10</f>
        <v>144152612648.71173</v>
      </c>
    </row>
    <row r="12" spans="1:2" x14ac:dyDescent="0.25">
      <c r="A12" t="s">
        <v>63</v>
      </c>
      <c r="B12" s="18">
        <f>-Assumptions!B30</f>
        <v>-14775000000</v>
      </c>
    </row>
    <row r="13" spans="1:2" x14ac:dyDescent="0.25">
      <c r="A13" t="s">
        <v>64</v>
      </c>
      <c r="B13" s="18">
        <f>B11+B12</f>
        <v>129377612648.71173</v>
      </c>
    </row>
    <row r="14" spans="1:2" x14ac:dyDescent="0.25">
      <c r="A14" s="19" t="s">
        <v>65</v>
      </c>
      <c r="B14" s="24">
        <f>B13/Assumptions!B31</f>
        <v>447.55105922156827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22757515726.69055</v>
      </c>
    </row>
    <row r="18" spans="1:2" x14ac:dyDescent="0.25">
      <c r="A18" t="s">
        <v>60</v>
      </c>
      <c r="B18" s="18">
        <f>B17*Assumptions!B13</f>
        <v>156935438583.65234</v>
      </c>
    </row>
    <row r="19" spans="1:2" x14ac:dyDescent="0.25">
      <c r="A19" t="s">
        <v>61</v>
      </c>
      <c r="B19" s="18">
        <f>B18/(1+Assumptions!B26)^(5-0.5*Assumptions!B32)</f>
        <v>113773006338.83536</v>
      </c>
    </row>
    <row r="20" spans="1:2" x14ac:dyDescent="0.25">
      <c r="A20" t="s">
        <v>62</v>
      </c>
      <c r="B20" s="18">
        <f>Forecast!B17+B19</f>
        <v>109832553246.3957</v>
      </c>
    </row>
    <row r="21" spans="1:2" x14ac:dyDescent="0.25">
      <c r="A21" t="s">
        <v>63</v>
      </c>
      <c r="B21" s="18">
        <f>-Assumptions!B30</f>
        <v>-14775000000</v>
      </c>
    </row>
    <row r="22" spans="1:2" x14ac:dyDescent="0.25">
      <c r="A22" t="s">
        <v>64</v>
      </c>
      <c r="B22" s="18">
        <f>B20+B21</f>
        <v>95057553246.3957</v>
      </c>
    </row>
    <row r="23" spans="1:2" x14ac:dyDescent="0.25">
      <c r="A23" s="19" t="s">
        <v>65</v>
      </c>
      <c r="B23" s="25">
        <f>B22/Assumptions!B31</f>
        <v>328.82898185753965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192.42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447.55105922156827</v>
      </c>
    </row>
    <row r="29" spans="1:2" x14ac:dyDescent="0.25">
      <c r="A29" s="19" t="s">
        <v>73</v>
      </c>
      <c r="B29" s="12">
        <f>B28/B26-1</f>
        <v>1.3259071781601097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0.054089</v>
      </c>
      <c r="B5" s="31">
        <v>702.3500607253138</v>
      </c>
      <c r="C5" s="31">
        <v>776.3878199229282</v>
      </c>
      <c r="D5" s="31">
        <v>875.3846717785833</v>
      </c>
      <c r="E5" s="31">
        <v>1014.8824150332241</v>
      </c>
      <c r="F5" s="31">
        <v>1226.7063611743458</v>
      </c>
    </row>
    <row r="6" spans="1:6" x14ac:dyDescent="0.25">
      <c r="A6" s="30">
        <v>0.064089</v>
      </c>
      <c r="B6" s="31">
        <v>520.8664546165593</v>
      </c>
      <c r="C6" s="31">
        <v>558.7301178865064</v>
      </c>
      <c r="D6" s="31">
        <v>605.9286511097711</v>
      </c>
      <c r="E6" s="31">
        <v>666.5696270898902</v>
      </c>
      <c r="F6" s="31">
        <v>747.5847602671272</v>
      </c>
    </row>
    <row r="7" spans="1:6" x14ac:dyDescent="0.25">
      <c r="A7" s="30">
        <v>0.074089</v>
      </c>
      <c r="B7" s="31">
        <v>401.98120028313855</v>
      </c>
      <c r="C7" s="31">
        <v>422.78353483630525</v>
      </c>
      <c r="D7" s="32">
        <v>447.55506883949465</v>
      </c>
      <c r="E7" s="31">
        <v>477.6462069684845</v>
      </c>
      <c r="F7" s="31">
        <v>515.0982923603976</v>
      </c>
    </row>
    <row r="8" spans="1:6" x14ac:dyDescent="0.25">
      <c r="A8" s="30">
        <v>0.084089</v>
      </c>
      <c r="B8" s="31">
        <v>318.4534110264294</v>
      </c>
      <c r="C8" s="31">
        <v>330.23775504168447</v>
      </c>
      <c r="D8" s="31">
        <v>343.8025053900229</v>
      </c>
      <c r="E8" s="31">
        <v>359.64140562366913</v>
      </c>
      <c r="F8" s="31">
        <v>378.4493618983732</v>
      </c>
    </row>
    <row r="9" spans="1:6" x14ac:dyDescent="0.25">
      <c r="A9" s="30">
        <v>0.094089</v>
      </c>
      <c r="B9" s="31">
        <v>256.8230329897351</v>
      </c>
      <c r="C9" s="31">
        <v>263.4694570049533</v>
      </c>
      <c r="D9" s="31">
        <v>270.9023289762127</v>
      </c>
      <c r="E9" s="31">
        <v>279.3057166739674</v>
      </c>
      <c r="F9" s="31">
        <v>288.92598974227013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14929000000</v>
      </c>
      <c r="C5" s="18">
        <v>11023000000</v>
      </c>
      <c r="D5" s="18">
        <v>8339000000</v>
      </c>
      <c r="E5" s="18">
        <v>9566000000</v>
      </c>
      <c r="F5" s="8" t="s">
        <v>84</v>
      </c>
    </row>
    <row r="6" spans="1:6" x14ac:dyDescent="0.25">
      <c r="A6" t="s">
        <v>44</v>
      </c>
      <c r="B6" s="18">
        <v>4918000000</v>
      </c>
      <c r="C6" s="18">
        <v>4396000000</v>
      </c>
      <c r="D6" s="18">
        <v>4570000000</v>
      </c>
      <c r="E6" s="18">
        <v>6522000000</v>
      </c>
      <c r="F6" s="8" t="s">
        <v>85</v>
      </c>
    </row>
    <row r="7" spans="1:6" x14ac:dyDescent="0.25">
      <c r="A7" t="s">
        <v>86</v>
      </c>
      <c r="B7" s="18">
        <v>5038000000</v>
      </c>
      <c r="C7" s="18">
        <v>2850000000</v>
      </c>
      <c r="D7" s="18">
        <v>1746000000</v>
      </c>
      <c r="E7" s="18">
        <v>1344000000</v>
      </c>
      <c r="F7" s="8" t="s">
        <v>87</v>
      </c>
    </row>
    <row r="8" spans="1:6" x14ac:dyDescent="0.25">
      <c r="A8" t="s">
        <v>88</v>
      </c>
      <c r="B8" s="18">
        <v>9461000000</v>
      </c>
      <c r="C8" s="18">
        <v>11787000000</v>
      </c>
      <c r="D8" s="18">
        <v>4714000000</v>
      </c>
      <c r="E8" s="18">
        <v>3613000000</v>
      </c>
      <c r="F8" s="8" t="s">
        <v>89</v>
      </c>
    </row>
    <row r="9" spans="1:6" x14ac:dyDescent="0.25">
      <c r="A9" t="s">
        <v>90</v>
      </c>
      <c r="B9" s="18">
        <v>314000000</v>
      </c>
      <c r="C9" s="18">
        <v>96000000</v>
      </c>
      <c r="D9" s="18">
        <v>-296000000</v>
      </c>
      <c r="E9" s="18">
        <v>199000000</v>
      </c>
      <c r="F9" s="8" t="s">
        <v>91</v>
      </c>
    </row>
    <row r="10" spans="1:6" x14ac:dyDescent="0.25">
      <c r="A10" t="s">
        <v>92</v>
      </c>
      <c r="B10" s="18">
        <v>14879000000</v>
      </c>
      <c r="C10" s="18">
        <v>13329000000</v>
      </c>
      <c r="D10" s="18">
        <v>6801000000</v>
      </c>
      <c r="E10" s="18">
        <v>6379000000</v>
      </c>
      <c r="F10" s="8" t="s">
        <v>93</v>
      </c>
    </row>
    <row r="11" spans="1:6" x14ac:dyDescent="0.25">
      <c r="A11" t="s">
        <v>94</v>
      </c>
      <c r="B11" s="18">
        <v>104000000</v>
      </c>
      <c r="C11" s="18">
        <v>161000000</v>
      </c>
      <c r="D11" s="18">
        <v>582000000</v>
      </c>
      <c r="E11" s="18">
        <v>157000000</v>
      </c>
      <c r="F11" s="8" t="s">
        <v>95</v>
      </c>
    </row>
    <row r="12" spans="1:6" x14ac:dyDescent="0.25">
      <c r="A12" t="s">
        <v>32</v>
      </c>
      <c r="B12" s="34">
        <v>289079000</v>
      </c>
      <c r="C12" s="34">
        <v>213545000</v>
      </c>
      <c r="D12" s="34">
        <v>179999000</v>
      </c>
      <c r="E12" s="34">
        <v>176539000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2026-09-19T00:08:14Z</dcterms:modified>
</cp:coreProperties>
</file>