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<sst xmlns="http://schemas.openxmlformats.org/spreadsheetml/2006/main" count="70" uniqueCount="67">
  <si>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FactSet Research Systems Inc. (FDS)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</si>
  <si>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</si>
  <si>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</si>
  <si>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</si>
  <si>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</si>
  <si>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</si>
  <si>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</si>
  <si>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</si>
  <si>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</si>
  <si>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</si>
  <si>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</si>
  <si>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</si>
  <si>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</si>
  <si>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</si>
  <si>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</si>
  <si>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</si>
  <si>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</si>
  <si>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</si>
  <si>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</si>
  <si>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</si>
  <si>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</si>
  <si>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</si>
  <si>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</si>
  <si>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</si>
  <si>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</si>
  <si>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</si>
  <si>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</si>
  <si>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</si>
  <si>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</si>
  <si>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</si>
  <si>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</si>
  <si>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</si>
  <si>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</si>
  <si>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</si>
  <si>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</si>
  <si>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</si>
  <si>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</si>
  <si>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</si>
  <si>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</si>
  <si>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</si>
  <si>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</si>
  <si>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</si>
  <si>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</si>
  <si>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</si>
  <si>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</si>
  <si>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</si>
  <si>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</si>
  <si>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</si>
  <si>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</si>
  <si>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</si>
  <si>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</si>
  <si>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2026-08-31</t>
  </si>
  <si>
    <t>2025-08-31</t>
  </si>
  <si>
    <t>2024-08-31</t>
  </si>
  <si>
    <t>2023-08-31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</si>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</sst>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0.84322</v>
      </c>
    </row>
    <row r="9" spans="1:2" x14ac:dyDescent="0.25">
      <c r="A9" t="s">
        <v>8</v>
      </c>
      <c r="B9" s="8">
        <f>B6+B8*B7</f>
        <v>0.08460820599999999</v>
      </c>
    </row>
    <row r="10" spans="1:2" x14ac:dyDescent="0.25">
      <c r="A10" t="s">
        <v>9</v>
      </c>
      <c r="B10" s="8">
        <f>MEDIAN('Source data'!B9:E9)</f>
        <v>0.31218430712276335</v>
      </c>
    </row>
    <row r="11" spans="1:2" x14ac:dyDescent="0.25">
      <c r="A11" t="s">
        <v>10</v>
      </c>
      <c r="B11" s="8">
        <f>IFERROR(MIN(MAX(MEDIAN('Source data'!B10:E10),0),1),0)</f>
        <v>0.28050587757807294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2001866000</v>
      </c>
    </row>
    <row r="15" spans="1:2" x14ac:dyDescent="0.25">
      <c r="A15" t="s">
        <v>14</v>
      </c>
      <c r="B15" s="10">
        <f>'Source data'!B8</f>
        <v>36612000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0.2</v>
      </c>
    </row>
    <row r="18" spans="1:2" x14ac:dyDescent="0.25">
      <c r="A18" t="s">
        <v>17</v>
      </c>
      <c r="B18" s="8">
        <f>MIN(B10,B12)</f>
        <v>0.2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0.300965876410487</v>
      </c>
      <c r="C22" s="8">
        <f>$B$10+($B$18-$B$10)*C21/$B$16</f>
        <v>0.2897474456982107</v>
      </c>
      <c r="D22" s="8">
        <f>$B$10+($B$18-$B$10)*D21/$B$16</f>
        <v>0.27852901498593435</v>
      </c>
      <c r="E22" s="8">
        <f>$B$10+($B$18-$B$10)*E21/$B$16</f>
        <v>0.267310584273658</v>
      </c>
      <c r="F22" s="8">
        <f>$B$10+($B$18-$B$10)*F21/$B$16</f>
        <v>0.2560921535613817</v>
      </c>
      <c r="G22" s="8">
        <f>$B$10+($B$18-$B$10)*G21/$B$16</f>
        <v>0.24487372284910536</v>
      </c>
      <c r="H22" s="8">
        <f>$B$10+($B$18-$B$10)*H21/$B$16</f>
        <v>0.233655292136829</v>
      </c>
      <c r="I22" s="8">
        <f>$B$10+($B$18-$B$10)*I21/$B$16</f>
        <v>0.22243686142455266</v>
      </c>
      <c r="J22" s="8">
        <f>$B$10+($B$18-$B$10)*J21/$B$16</f>
        <v>0.21121843071227636</v>
      </c>
      <c r="K22" s="8">
        <f>$B$10+($B$18-$B$10)*K21/$B$16</f>
        <v>0.2</v>
      </c>
    </row>
    <row r="23" spans="1:11" x14ac:dyDescent="0.25">
      <c r="A23" t="s">
        <v>31</v>
      </c>
      <c r="B23" s="8">
        <f>$B$17+($B$13-$B$17)*B21/$B$16</f>
        <v>0.1825</v>
      </c>
      <c r="C23" s="8">
        <f>$B$17+($B$13-$B$17)*C21/$B$16</f>
        <v>0.165</v>
      </c>
      <c r="D23" s="8">
        <f>$B$17+($B$13-$B$17)*D21/$B$16</f>
        <v>0.14750000000000002</v>
      </c>
      <c r="E23" s="8">
        <f>$B$17+($B$13-$B$17)*E21/$B$16</f>
        <v>0.13</v>
      </c>
      <c r="F23" s="8">
        <f>$B$17+($B$13-$B$17)*F21/$B$16</f>
        <v>0.1125</v>
      </c>
      <c r="G23" s="8">
        <f>$B$17+($B$13-$B$17)*G21/$B$16</f>
        <v>0.095</v>
      </c>
      <c r="H23" s="8">
        <f>$B$17+($B$13-$B$17)*H21/$B$16</f>
        <v>0.07750000000000001</v>
      </c>
      <c r="I23" s="8">
        <f>$B$17+($B$13-$B$17)*I21/$B$16</f>
        <v>0.06</v>
      </c>
      <c r="J23" s="8">
        <f>$B$17+($B$13-$B$17)*J21/$B$16</f>
        <v>0.04249999999999998</v>
      </c>
      <c r="K23" s="8">
        <f>$B$17+($B$13-$B$17)*K21/$B$16</f>
        <v>0.024999999999999994</v>
      </c>
    </row>
    <row r="24" spans="1:11" x14ac:dyDescent="0.25">
      <c r="A24" t="s">
        <v>32</v>
      </c>
      <c r="B24" s="9">
        <f>$B$14</f>
        <v>2001866000</v>
      </c>
      <c r="C24" s="9">
        <f>B24*(1+B23)</f>
        <v>2367206545</v>
      </c>
      <c r="D24" s="9">
        <f>C24*(1+C23)</f>
        <v>2757795624.925</v>
      </c>
      <c r="E24" s="9">
        <f>D24*(1+D23)</f>
        <v>3164570479.6014376</v>
      </c>
      <c r="F24" s="9">
        <f>E24*(1+E23)</f>
        <v>3575964641.949624</v>
      </c>
      <c r="G24" s="9">
        <f>F24*(1+F23)</f>
        <v>3978260664.1689568</v>
      </c>
      <c r="H24" s="9">
        <f>G24*(1+G23)</f>
        <v>4356195427.265008</v>
      </c>
      <c r="I24" s="9">
        <f>H24*(1+H23)</f>
        <v>4693800572.878046</v>
      </c>
      <c r="J24" s="9">
        <f>I24*(1+I23)</f>
        <v>4975428607.250729</v>
      </c>
      <c r="K24" s="9">
        <f>J24*(1+J23)</f>
        <v>5186884323.058885</v>
      </c>
    </row>
    <row r="25" spans="1:11" x14ac:dyDescent="0.25">
      <c r="A25" t="s">
        <v>33</v>
      </c>
      <c r="B25" s="9">
        <f>(B22-$B$9)*B24</f>
        <v>433119064.23396</v>
      </c>
      <c r="C25" s="9">
        <f>(C22-$B$9)*C24</f>
        <v>485606950.8499282</v>
      </c>
      <c r="D25" s="9">
        <f>(D22-$B$9)*D24</f>
        <v>534793958.60332644</v>
      </c>
      <c r="E25" s="9">
        <f>(E22-$B$9)*E24</f>
        <v>578174552.8377932</v>
      </c>
      <c r="F25" s="9">
        <f>(F22-$B$9)*F24</f>
        <v>613220533.1414444</v>
      </c>
      <c r="G25" s="9">
        <f>(G22-$B$9)*G24</f>
        <v>637578001.5035031</v>
      </c>
      <c r="H25" s="9">
        <f>(H22-$B$9)*H24</f>
        <v>649278235.0764283</v>
      </c>
      <c r="I25" s="9">
        <f>(I22-$B$9)*I24</f>
        <v>646940221.7907761</v>
      </c>
      <c r="J25" s="9">
        <f>(J22-$B$9)*J24</f>
        <v>629940134.003903</v>
      </c>
      <c r="K25" s="9">
        <f>(K22-$B$9)*K24</f>
        <v>598523887.3082404</v>
      </c>
    </row>
    <row r="26" spans="1:11" x14ac:dyDescent="0.25">
      <c r="A26" t="s">
        <v>34</v>
      </c>
      <c r="B26" s="14">
        <f>1/(1+$B$9)^B21</f>
        <v>0.9219919178815433</v>
      </c>
      <c r="C26" s="14">
        <f>1/(1+$B$9)^C21</f>
        <v>0.8500690966388865</v>
      </c>
      <c r="D26" s="14">
        <f>1/(1+$B$9)^D21</f>
        <v>0.7837568367419181</v>
      </c>
      <c r="E26" s="14">
        <f>1/(1+$B$9)^E21</f>
        <v>0.7226174690604527</v>
      </c>
      <c r="F26" s="14">
        <f>1/(1+$B$9)^F21</f>
        <v>0.6662474661937535</v>
      </c>
      <c r="G26" s="14">
        <f>1/(1+$B$9)^G21</f>
        <v>0.6142747791396975</v>
      </c>
      <c r="H26" s="14">
        <f>1/(1+$B$9)^H21</f>
        <v>0.5663563817252711</v>
      </c>
      <c r="I26" s="14">
        <f>1/(1+$B$9)^I21</f>
        <v>0.5221760065913342</v>
      </c>
      <c r="J26" s="14">
        <f>1/(1+$B$9)^J21</f>
        <v>0.4814420577888696</v>
      </c>
      <c r="K26" s="14">
        <f>1/(1+$B$9)^K21</f>
        <v>0.44388568620959673</v>
      </c>
    </row>
    <row r="27" spans="1:11" x14ac:dyDescent="0.25">
      <c r="A27" s="15" t="s">
        <v>35</v>
      </c>
      <c r="B27" s="16">
        <f>B25*B26</f>
        <v>399332276.7041281</v>
      </c>
      <c r="C27" s="16">
        <f>C25*C26</f>
        <v>412799462.03056264</v>
      </c>
      <c r="D27" s="16">
        <f>D25*D26</f>
        <v>419148421.3036314</v>
      </c>
      <c r="E27" s="16">
        <f>E25*E26</f>
        <v>417799032.04680514</v>
      </c>
      <c r="F27" s="16">
        <f>F25*F26</f>
        <v>408556626.42347</v>
      </c>
      <c r="G27" s="16">
        <f>G25*G26</f>
        <v>391648086.0578941</v>
      </c>
      <c r="H27" s="16">
        <f>H25*H26</f>
        <v>367722871.950856</v>
      </c>
      <c r="I27" s="16">
        <f>I25*I26</f>
        <v>337816661.51801956</v>
      </c>
      <c r="J27" s="16">
        <f>J25*J26</f>
        <v>303279674.3986353</v>
      </c>
      <c r="K27" s="16">
        <f>K25*K26</f>
        <v>265676186.43065366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2001866000</v>
      </c>
    </row>
    <row r="31" spans="1:2" x14ac:dyDescent="0.25">
      <c r="A31" t="s">
        <v>38</v>
      </c>
      <c r="B31" s="9">
        <f>SUM(B27:K27)</f>
        <v>3723779298.864656</v>
      </c>
    </row>
    <row r="32" spans="1:2" x14ac:dyDescent="0.25">
      <c r="A32" t="s">
        <v>39</v>
      </c>
      <c r="B32" s="9">
        <f>K24*(1+K23)</f>
        <v>5316556431.135356</v>
      </c>
    </row>
    <row r="33" spans="1:2" x14ac:dyDescent="0.25">
      <c r="A33" t="s">
        <v>40</v>
      </c>
      <c r="B33" s="9">
        <f>(B18-B9)*B32</f>
        <v>613486984.4909463</v>
      </c>
    </row>
    <row r="34" spans="1:2" x14ac:dyDescent="0.25">
      <c r="A34" t="s">
        <v>41</v>
      </c>
      <c r="B34" s="9">
        <f>B33/(B9-B13)</f>
        <v>10291988732.070654</v>
      </c>
    </row>
    <row r="35" spans="1:2" x14ac:dyDescent="0.25">
      <c r="A35" t="s">
        <v>42</v>
      </c>
      <c r="B35" s="9">
        <f>B34*K26</f>
        <v>4568466480.796619</v>
      </c>
    </row>
    <row r="36" spans="1:2" x14ac:dyDescent="0.25">
      <c r="A36" s="15" t="s">
        <v>43</v>
      </c>
      <c r="B36" s="16">
        <f>B30+B31+B35</f>
        <v>10294111779.661276</v>
      </c>
    </row>
    <row r="37" spans="1:2" x14ac:dyDescent="0.25">
      <c r="A37" s="15" t="s">
        <v>44</v>
      </c>
      <c r="B37" s="17">
        <f>B36/B15</f>
        <v>281.16769855952356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329.57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281.16769855952356</v>
      </c>
    </row>
    <row r="43" spans="1:2" x14ac:dyDescent="0.25">
      <c r="A43" s="15" t="s">
        <v>48</v>
      </c>
      <c r="B43" s="21">
        <f>B42/B40-1</f>
        <v>-0.14686501028757604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533481000</v>
      </c>
      <c r="C5" s="9">
        <v>597040000</v>
      </c>
      <c r="D5" s="9">
        <v>537126000</v>
      </c>
      <c r="E5" s="9">
        <v>468173000</v>
      </c>
      <c r="F5" s="6" t="s">
        <v>57</v>
      </c>
    </row>
    <row r="6" spans="1:6" x14ac:dyDescent="0.25">
      <c r="A6" t="s">
        <v>37</v>
      </c>
      <c r="B6" s="9">
        <v>2001866000</v>
      </c>
      <c r="C6" s="9">
        <v>2186413000</v>
      </c>
      <c r="D6" s="9">
        <v>1912460000</v>
      </c>
      <c r="E6" s="9">
        <v>1619930000</v>
      </c>
      <c r="F6" s="6" t="s">
        <v>58</v>
      </c>
    </row>
    <row r="7" spans="1:6" x14ac:dyDescent="0.25">
      <c r="A7" t="s">
        <v>59</v>
      </c>
      <c r="B7" s="9">
        <v>164184000</v>
      </c>
      <c r="C7" s="9">
        <v>159973000</v>
      </c>
      <c r="D7" s="9">
        <v>150667000</v>
      </c>
      <c r="E7" s="9">
        <v>138601000</v>
      </c>
      <c r="F7" s="6" t="s">
        <v>60</v>
      </c>
    </row>
    <row r="8" spans="1:6" x14ac:dyDescent="0.25">
      <c r="A8" t="s">
        <v>14</v>
      </c>
      <c r="B8" s="10">
        <v>36612000</v>
      </c>
      <c r="C8" s="10">
        <v>38385000</v>
      </c>
      <c r="D8" s="10">
        <v>38618000</v>
      </c>
      <c r="E8" s="10">
        <v>38898000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0.24399827479986627</v>
      </c>
      <c r="C9" s="8">
        <f>IF(AND(ISNUMBER(C5),N(D6)&gt;0),C5/D6,"")</f>
        <v>0.31218430712276335</v>
      </c>
      <c r="D9" s="8">
        <f>IF(AND(ISNUMBER(D5),N(E6)&gt;0),D5/E6,"")</f>
        <v>0.33157358651299745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0.30775978900841827</v>
      </c>
      <c r="C10" s="8">
        <f>IF(AND(ISNUMBER(C9),N(C5)&gt;0,ISNUMBER(C7)),C7/C5,"")</f>
        <v>0.26794352137210237</v>
      </c>
      <c r="D10" s="8">
        <f>IF(AND(ISNUMBER(D9),N(D5)&gt;0,ISNUMBER(D7)),D7/D5,"")</f>
        <v>0.28050587757807294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