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<sst xmlns="http://schemas.openxmlformats.org/spreadsheetml/2006/main" count="111" uniqueCount="99">
  <si>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FedEx Corporation (FDX)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</si>
  <si>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</si>
  <si>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</si>
  <si>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</si>
  <si>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</si>
  <si>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</si>
  <si>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</si>
  <si>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</si>
  <si>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</si>
  <si>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</si>
  <si>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</si>
  <si>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</si>
  <si>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</si>
  <si>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</si>
  <si>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</si>
  <si>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</si>
  <si>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</si>
  <si>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</si>
  <si>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</si>
  <si>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</si>
  <si>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</si>
  <si>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</si>
  <si>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</si>
  <si>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</si>
  <si>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</si>
  <si>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</si>
  <si>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</si>
  <si>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</si>
  <si>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</si>
  <si>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</si>
  <si>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2026-05-31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</si>
  <si>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</si>
  <si>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</si>
  <si>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</si>
  <si>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</si>
  <si>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</si>
  <si>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</si>
  <si>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</si>
  <si>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</si>
  <si>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</si>
  <si>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</si>
  <si>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</si>
  <si>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</si>
  <si>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</si>
  <si>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</si>
  <si>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</si>
  <si>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</si>
  <si>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</si>
  <si>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</si>
  <si>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</si>
  <si>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</si>
  <si>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</si>
  <si>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</si>
  <si>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</si>
  <si>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</si>
  <si>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</si>
  <si>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</si>
  <si>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</si>
  <si>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</si>
  <si>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</si>
  <si>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</si>
  <si>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</si>
  <si>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</si>
  <si>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</si>
  <si>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</si>
  <si>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</si>
  <si>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</si>
  <si>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</si>
  <si>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</si>
  <si>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</si>
  <si>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</si>
  <si>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</si>
  <si>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</si>
  <si>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</si>
  <si>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</si>
  <si>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</si>
  <si>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</si>
  <si>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</si>
  <si>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</si>
  <si>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2026-05-31</t>
  </si>
  <si>
    <t>2025-05-31</t>
  </si>
  <si>
    <t>2024-05-31</t>
  </si>
  <si>
    <t>2023-05-31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</si>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</sst>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0.016601213758559163</v>
      </c>
    </row>
    <row r="7" spans="1:2" x14ac:dyDescent="0.25">
      <c r="A7" t="s">
        <v>5</v>
      </c>
      <c r="B7" s="6">
        <v>0.06738822240573167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0.04745685758713571</v>
      </c>
    </row>
    <row r="10" spans="1:2" x14ac:dyDescent="0.25">
      <c r="A10" t="s">
        <v>8</v>
      </c>
      <c r="B10" s="6">
        <v>0.053459435252613624</v>
      </c>
    </row>
    <row r="11" spans="1:2" x14ac:dyDescent="0.25">
      <c r="A11" t="s">
        <v>9</v>
      </c>
      <c r="B11" s="6">
        <v>0.5170738887253459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9.233713187772926</v>
      </c>
    </row>
    <row r="14" spans="1:3" x14ac:dyDescent="0.25">
      <c r="A14" t="s">
        <v>12</v>
      </c>
      <c r="B14" s="6">
        <v>0.09457948992764538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1.24388</v>
      </c>
      <c r="C19" s="8" t="s">
        <v>19</v>
      </c>
    </row>
    <row r="20" spans="1:2" x14ac:dyDescent="0.25">
      <c r="A20" t="s">
        <v>20</v>
      </c>
      <c r="B20" s="10">
        <f>B17+B19*B18</f>
        <v>0.11839340000000001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71864975360</v>
      </c>
    </row>
    <row r="23" spans="1:2" x14ac:dyDescent="0.25">
      <c r="A23" t="s">
        <v>24</v>
      </c>
      <c r="B23" s="11">
        <v>42943000000</v>
      </c>
    </row>
    <row r="24" spans="1:2" x14ac:dyDescent="0.25">
      <c r="A24" t="s">
        <v>25</v>
      </c>
      <c r="B24" s="10">
        <f>B22/(B22+B23)</f>
        <v>0.6259580411086869</v>
      </c>
    </row>
    <row r="25" spans="1:2" x14ac:dyDescent="0.25">
      <c r="A25" t="s">
        <v>26</v>
      </c>
      <c r="B25" s="10">
        <f>1-B24</f>
        <v>0.3740419588913131</v>
      </c>
    </row>
    <row r="26" spans="1:2" x14ac:dyDescent="0.25">
      <c r="A26" t="s">
        <v>27</v>
      </c>
      <c r="B26" s="12">
        <f>B24*B20+B25*B21*(1-B8)</f>
        <v>0.0888780482574536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94720000000</v>
      </c>
      <c r="C29" s="8" t="s">
        <v>30</v>
      </c>
    </row>
    <row r="30" spans="1:2" x14ac:dyDescent="0.25">
      <c r="A30" t="s">
        <v>31</v>
      </c>
      <c r="B30" s="11">
        <v>29632000000</v>
      </c>
    </row>
    <row r="31" spans="1:2" x14ac:dyDescent="0.25">
      <c r="A31" t="s">
        <v>32</v>
      </c>
      <c r="B31" s="13">
        <v>239000000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0.016601213758559163</v>
      </c>
      <c r="C5" s="10">
        <f>Assumptions!B6</f>
        <v>0.016601213758559163</v>
      </c>
      <c r="D5" s="10">
        <f>Assumptions!B6</f>
        <v>0.016601213758559163</v>
      </c>
      <c r="E5" s="10">
        <f>Assumptions!B6</f>
        <v>0.016601213758559163</v>
      </c>
      <c r="F5" s="10">
        <f>Assumptions!B6</f>
        <v>0.016601213758559163</v>
      </c>
    </row>
    <row r="6" spans="1:6" x14ac:dyDescent="0.25">
      <c r="A6" t="s">
        <v>43</v>
      </c>
      <c r="B6" s="18">
        <f>Assumptions!B29*(1+B5)</f>
        <v>96292466967.21072</v>
      </c>
      <c r="C6" s="18">
        <f>B6*(1+C5)</f>
        <v>97891038794.6724</v>
      </c>
      <c r="D6" s="18">
        <f>C6*(1+D5)</f>
        <v>99516148854.75015</v>
      </c>
      <c r="E6" s="18">
        <f>D6*(1+E5)</f>
        <v>101168237714.31645</v>
      </c>
      <c r="F6" s="18">
        <f>E6*(1+F5)</f>
        <v>102847753254.18855</v>
      </c>
    </row>
    <row r="7" spans="1:6" x14ac:dyDescent="0.25">
      <c r="A7" t="s">
        <v>5</v>
      </c>
      <c r="B7" s="10">
        <f>Assumptions!B7</f>
        <v>0.06738822240573167</v>
      </c>
      <c r="C7" s="10">
        <f>Assumptions!B7</f>
        <v>0.06738822240573167</v>
      </c>
      <c r="D7" s="10">
        <f>Assumptions!B7</f>
        <v>0.06738822240573167</v>
      </c>
      <c r="E7" s="10">
        <f>Assumptions!B7</f>
        <v>0.06738822240573167</v>
      </c>
      <c r="F7" s="10">
        <f>Assumptions!B7</f>
        <v>0.06738822240573167</v>
      </c>
    </row>
    <row r="8" spans="1:6" x14ac:dyDescent="0.25">
      <c r="A8" t="s">
        <v>44</v>
      </c>
      <c r="B8" s="18">
        <f>B6*B7</f>
        <v>6488978179.982966</v>
      </c>
      <c r="C8" s="18">
        <f>C6*C7</f>
        <v>6596703093.82349</v>
      </c>
      <c r="D8" s="18">
        <f>D6*D7</f>
        <v>6706216371.985802</v>
      </c>
      <c r="E8" s="18">
        <f>E6*E7</f>
        <v>6817547703.488288</v>
      </c>
      <c r="F8" s="18">
        <f>F6*F7</f>
        <v>6930727270.223071</v>
      </c>
    </row>
    <row r="9" spans="1:6" x14ac:dyDescent="0.25">
      <c r="A9" t="s">
        <v>45</v>
      </c>
      <c r="B9" s="18">
        <f>B8*(1-Assumptions!B8)</f>
        <v>5126292762.186543</v>
      </c>
      <c r="C9" s="18">
        <f>C8*(1-Assumptions!B8)</f>
        <v>5211395444.120558</v>
      </c>
      <c r="D9" s="18">
        <f>D8*(1-Assumptions!B8)</f>
        <v>5297910933.868784</v>
      </c>
      <c r="E9" s="18">
        <f>E8*(1-Assumptions!B8)</f>
        <v>5385862685.755748</v>
      </c>
      <c r="F9" s="18">
        <f>F8*(1-Assumptions!B8)</f>
        <v>5475274543.476227</v>
      </c>
    </row>
    <row r="10" spans="1:6" x14ac:dyDescent="0.25">
      <c r="A10" t="s">
        <v>46</v>
      </c>
      <c r="B10" s="18">
        <f>B6*Assumptions!B9</f>
        <v>4569737891.576889</v>
      </c>
      <c r="C10" s="18">
        <f>C6*Assumptions!B9</f>
        <v>4645601087.135545</v>
      </c>
      <c r="D10" s="18">
        <f>D6*Assumptions!B9</f>
        <v>4722723703.820077</v>
      </c>
      <c r="E10" s="18">
        <f>E6*Assumptions!B9</f>
        <v>4801126649.5498085</v>
      </c>
      <c r="F10" s="18">
        <f>F6*Assumptions!B9</f>
        <v>4880831179.340899</v>
      </c>
    </row>
    <row r="11" spans="1:6" x14ac:dyDescent="0.25">
      <c r="A11" t="s">
        <v>47</v>
      </c>
      <c r="B11" s="18">
        <f>-B6*Assumptions!B10</f>
        <v>-5147740903.148038</v>
      </c>
      <c r="C11" s="18">
        <f>-C6*Assumptions!B10</f>
        <v>-5233199650.254877</v>
      </c>
      <c r="D11" s="18">
        <f>-D6*Assumptions!B10</f>
        <v>-5320077116.289975</v>
      </c>
      <c r="E11" s="18">
        <f>-E6*Assumptions!B10</f>
        <v>-5408396853.709524</v>
      </c>
      <c r="F11" s="18">
        <f>-F6*Assumptions!B10</f>
        <v>-5498182805.969075</v>
      </c>
    </row>
    <row r="12" spans="1:6" x14ac:dyDescent="0.25">
      <c r="A12" t="s">
        <v>48</v>
      </c>
      <c r="B12" s="18">
        <f>-(B6-Assumptions!B29)*Assumptions!B11</f>
        <v>-813081609.6278</v>
      </c>
      <c r="C12" s="18">
        <f>-(C6-B6)*Assumptions!B11</f>
        <v>-826579751.2323884</v>
      </c>
      <c r="D12" s="18">
        <f>-(D6-C6)*Assumptions!B11</f>
        <v>-840301978.3710872</v>
      </c>
      <c r="E12" s="18">
        <f>-(E6-D6)*Assumptions!B11</f>
        <v>-854252011.1357683</v>
      </c>
      <c r="F12" s="18">
        <f>-(F6-E6)*Assumptions!B11</f>
        <v>-868433631.3763158</v>
      </c>
    </row>
    <row r="13" spans="1:6" x14ac:dyDescent="0.25">
      <c r="A13" s="19" t="s">
        <v>49</v>
      </c>
      <c r="B13" s="20">
        <f>B9+B10+B11+B12</f>
        <v>3735208140.9875937</v>
      </c>
      <c r="C13" s="20">
        <f>C9+C10+C11+C12</f>
        <v>3797217129.768838</v>
      </c>
      <c r="D13" s="20">
        <f>D9+D10+D11+D12</f>
        <v>3860255543.0277996</v>
      </c>
      <c r="E13" s="20">
        <f>E9+E10+E11+E12</f>
        <v>3924340470.4602647</v>
      </c>
      <c r="F13" s="20">
        <f>F9+F10+F11+F12</f>
        <v>3989489285.471736</v>
      </c>
    </row>
    <row r="14" spans="1:6" x14ac:dyDescent="0.25">
      <c r="A14" t="s">
        <v>50</v>
      </c>
      <c r="B14" s="21">
        <f>1/(1+Assumptions!$B$26)^(1-0.5*Assumptions!$B$32)</f>
        <v>0.9583196178744345</v>
      </c>
      <c r="C14" s="21">
        <f>1/(1+Assumptions!$B$26)^(2-0.5*Assumptions!$B$32)</f>
        <v>0.8800982069645417</v>
      </c>
      <c r="D14" s="21">
        <f>1/(1+Assumptions!$B$26)^(3-0.5*Assumptions!$B$32)</f>
        <v>0.8082615021700317</v>
      </c>
      <c r="E14" s="21">
        <f>1/(1+Assumptions!$B$26)^(4-0.5*Assumptions!$B$32)</f>
        <v>0.7422883613674677</v>
      </c>
      <c r="F14" s="21">
        <f>1/(1+Assumptions!$B$26)^(5-0.5*Assumptions!$B$32)</f>
        <v>0.6817001798827351</v>
      </c>
    </row>
    <row r="15" spans="1:6" x14ac:dyDescent="0.25">
      <c r="A15" s="19" t="s">
        <v>51</v>
      </c>
      <c r="B15" s="20">
        <f>B13*B14</f>
        <v>3579523238.352708</v>
      </c>
      <c r="C15" s="20">
        <f>C13*C14</f>
        <v>3341923987.364598</v>
      </c>
      <c r="D15" s="20">
        <f>D13*D14</f>
        <v>3120095943.9678407</v>
      </c>
      <c r="E15" s="20">
        <f>E13*E14</f>
        <v>2912992257.265987</v>
      </c>
      <c r="F15" s="20">
        <f>F13*F14</f>
        <v>2719635563.5463266</v>
      </c>
    </row>
    <row r="17" spans="1:2" x14ac:dyDescent="0.25">
      <c r="A17" s="22" t="s">
        <v>52</v>
      </c>
      <c r="B17" s="23">
        <f>SUM(B15:F15)</f>
        <v>15674170990.49746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3989489285.471736</v>
      </c>
    </row>
    <row r="5" spans="1:2" x14ac:dyDescent="0.25">
      <c r="A5" t="s">
        <v>56</v>
      </c>
      <c r="B5" s="18">
        <f>IF(Assumptions!$B$33=0,B4,B4-Forecast!F11-Forecast!F10-Forecast!F12)</f>
        <v>5475274543.476227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0.2643279216151974</v>
      </c>
    </row>
    <row r="7" spans="1:2" x14ac:dyDescent="0.25">
      <c r="A7" t="s">
        <v>58</v>
      </c>
      <c r="B7" s="18">
        <f>-MAX(Forecast!F9,0)*B6</f>
        <v>-1447267940.34967</v>
      </c>
    </row>
    <row r="8" spans="1:2" x14ac:dyDescent="0.25">
      <c r="A8" t="s">
        <v>59</v>
      </c>
      <c r="B8" s="18">
        <f>IF(OR(Assumptions!$B$33=0,Assumptions!B12&lt;=0),B5,MAX(B5+B7,0))</f>
        <v>4028006603.126557</v>
      </c>
    </row>
    <row r="9" spans="1:2" x14ac:dyDescent="0.25">
      <c r="A9" t="s">
        <v>60</v>
      </c>
      <c r="B9" s="18">
        <f>B8*(1+Assumptions!B12)/(Assumptions!B26-Assumptions!B12)</f>
        <v>64634203467.90202</v>
      </c>
    </row>
    <row r="10" spans="1:2" x14ac:dyDescent="0.25">
      <c r="A10" t="s">
        <v>61</v>
      </c>
      <c r="B10" s="18">
        <f>B9/(1+Assumptions!B26)^(5-0.5*Assumptions!B32)</f>
        <v>44061148130.64611</v>
      </c>
    </row>
    <row r="11" spans="1:2" x14ac:dyDescent="0.25">
      <c r="A11" t="s">
        <v>62</v>
      </c>
      <c r="B11" s="18">
        <f>Forecast!B17+B10</f>
        <v>59735319121.14357</v>
      </c>
    </row>
    <row r="12" spans="1:2" x14ac:dyDescent="0.25">
      <c r="A12" t="s">
        <v>63</v>
      </c>
      <c r="B12" s="18">
        <f>-Assumptions!B30</f>
        <v>-29632000000</v>
      </c>
    </row>
    <row r="13" spans="1:2" x14ac:dyDescent="0.25">
      <c r="A13" t="s">
        <v>64</v>
      </c>
      <c r="B13" s="18">
        <f>B11+B12</f>
        <v>30103319121.14357</v>
      </c>
    </row>
    <row r="14" spans="1:2" x14ac:dyDescent="0.25">
      <c r="A14" s="19" t="s">
        <v>65</v>
      </c>
      <c r="B14" s="24">
        <f>B13/Assumptions!B31</f>
        <v>125.95531013030782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11811558449.56397</v>
      </c>
    </row>
    <row r="18" spans="1:2" x14ac:dyDescent="0.25">
      <c r="A18" t="s">
        <v>60</v>
      </c>
      <c r="B18" s="18">
        <f>B17*Assumptions!B13</f>
        <v>109064543023.88957</v>
      </c>
    </row>
    <row r="19" spans="1:2" x14ac:dyDescent="0.25">
      <c r="A19" t="s">
        <v>61</v>
      </c>
      <c r="B19" s="18">
        <f>B18/(1+Assumptions!B26)^(5-0.5*Assumptions!B32)</f>
        <v>74349318598.21382</v>
      </c>
    </row>
    <row r="20" spans="1:2" x14ac:dyDescent="0.25">
      <c r="A20" t="s">
        <v>62</v>
      </c>
      <c r="B20" s="18">
        <f>Forecast!B17+B19</f>
        <v>90023489588.71127</v>
      </c>
    </row>
    <row r="21" spans="1:2" x14ac:dyDescent="0.25">
      <c r="A21" t="s">
        <v>63</v>
      </c>
      <c r="B21" s="18">
        <f>-Assumptions!B30</f>
        <v>-29632000000</v>
      </c>
    </row>
    <row r="22" spans="1:2" x14ac:dyDescent="0.25">
      <c r="A22" t="s">
        <v>64</v>
      </c>
      <c r="B22" s="18">
        <f>B20+B21</f>
        <v>60391489588.71127</v>
      </c>
    </row>
    <row r="23" spans="1:2" x14ac:dyDescent="0.25">
      <c r="A23" s="19" t="s">
        <v>65</v>
      </c>
      <c r="B23" s="25">
        <f>B22/Assumptions!B31</f>
        <v>252.68405685653252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303.65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125.95531013030782</v>
      </c>
    </row>
    <row r="29" spans="1:2" x14ac:dyDescent="0.25">
      <c r="A29" s="19" t="s">
        <v>73</v>
      </c>
      <c r="B29" s="12">
        <f>B28/B26-1</f>
        <v>-0.5851957512586602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0.068878</v>
      </c>
      <c r="B5" s="31">
        <v>213.6445277631302</v>
      </c>
      <c r="C5" s="31">
        <v>223.90390796559373</v>
      </c>
      <c r="D5" s="31">
        <v>236.29691829867548</v>
      </c>
      <c r="E5" s="31">
        <v>251.6467608807788</v>
      </c>
      <c r="F5" s="31">
        <v>271.26261818239544</v>
      </c>
    </row>
    <row r="6" spans="1:6" x14ac:dyDescent="0.25">
      <c r="A6" s="30">
        <v>0.078878</v>
      </c>
      <c r="B6" s="31">
        <v>160.69651701796764</v>
      </c>
      <c r="C6" s="31">
        <v>165.4333983457602</v>
      </c>
      <c r="D6" s="31">
        <v>170.88973344880452</v>
      </c>
      <c r="E6" s="31">
        <v>177.2863130024307</v>
      </c>
      <c r="F6" s="31">
        <v>184.94456612279527</v>
      </c>
    </row>
    <row r="7" spans="1:6" x14ac:dyDescent="0.25">
      <c r="A7" s="30">
        <v>0.088878</v>
      </c>
      <c r="B7" s="31">
        <v>122.13204528493235</v>
      </c>
      <c r="C7" s="31">
        <v>123.96492579686492</v>
      </c>
      <c r="D7" s="32">
        <v>125.95549303925857</v>
      </c>
      <c r="E7" s="31">
        <v>128.14391992826052</v>
      </c>
      <c r="F7" s="31">
        <v>130.58529192916507</v>
      </c>
    </row>
    <row r="8" spans="1:6" x14ac:dyDescent="0.25">
      <c r="A8" s="30">
        <v>0.098878</v>
      </c>
      <c r="B8" s="31">
        <v>94.05439077462316</v>
      </c>
      <c r="C8" s="31">
        <v>94.81227990143371</v>
      </c>
      <c r="D8" s="31">
        <v>95.57016902824428</v>
      </c>
      <c r="E8" s="31">
        <v>96.3280581550549</v>
      </c>
      <c r="F8" s="31">
        <v>97.08594728186553</v>
      </c>
    </row>
    <row r="9" spans="1:6" x14ac:dyDescent="0.25">
      <c r="A9" s="30">
        <v>0.108878</v>
      </c>
      <c r="B9" s="31">
        <v>72.99857990964735</v>
      </c>
      <c r="C9" s="31">
        <v>73.65936603725915</v>
      </c>
      <c r="D9" s="31">
        <v>74.32015216487093</v>
      </c>
      <c r="E9" s="31">
        <v>74.98093829248273</v>
      </c>
      <c r="F9" s="31">
        <v>75.6417244200945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94720000000</v>
      </c>
      <c r="C5" s="18">
        <v>87926000000</v>
      </c>
      <c r="D5" s="18">
        <v>87693000000</v>
      </c>
      <c r="E5" s="18">
        <v>90155000000</v>
      </c>
      <c r="F5" s="8" t="s">
        <v>84</v>
      </c>
    </row>
    <row r="6" spans="1:6" x14ac:dyDescent="0.25">
      <c r="A6" t="s">
        <v>44</v>
      </c>
      <c r="B6" s="18">
        <v>6623000000</v>
      </c>
      <c r="C6" s="18">
        <v>6032000000</v>
      </c>
      <c r="D6" s="18">
        <v>6298000000</v>
      </c>
      <c r="E6" s="18">
        <v>5338000000</v>
      </c>
      <c r="F6" s="8" t="s">
        <v>85</v>
      </c>
    </row>
    <row r="7" spans="1:6" x14ac:dyDescent="0.25">
      <c r="A7" t="s">
        <v>86</v>
      </c>
      <c r="B7" s="18">
        <v>4369000000</v>
      </c>
      <c r="C7" s="18">
        <v>4264000000</v>
      </c>
      <c r="D7" s="18">
        <v>4287000000</v>
      </c>
      <c r="E7" s="18">
        <v>4176000000</v>
      </c>
      <c r="F7" s="8" t="s">
        <v>87</v>
      </c>
    </row>
    <row r="8" spans="1:6" x14ac:dyDescent="0.25">
      <c r="A8" t="s">
        <v>88</v>
      </c>
      <c r="B8" s="18">
        <v>3809000000</v>
      </c>
      <c r="C8" s="18">
        <v>4055000000</v>
      </c>
      <c r="D8" s="18">
        <v>5176000000</v>
      </c>
      <c r="E8" s="18">
        <v>6174000000</v>
      </c>
      <c r="F8" s="8" t="s">
        <v>89</v>
      </c>
    </row>
    <row r="9" spans="1:6" x14ac:dyDescent="0.25">
      <c r="A9" t="s">
        <v>90</v>
      </c>
      <c r="B9" s="18">
        <v>3513000000</v>
      </c>
      <c r="C9" s="18">
        <v>4715000000</v>
      </c>
      <c r="D9" s="18">
        <v>3431000000</v>
      </c>
      <c r="E9" s="18">
        <v>3140000000</v>
      </c>
      <c r="F9" s="8" t="s">
        <v>91</v>
      </c>
    </row>
    <row r="10" spans="1:6" x14ac:dyDescent="0.25">
      <c r="A10" t="s">
        <v>92</v>
      </c>
      <c r="B10" s="18">
        <v>42943000000</v>
      </c>
      <c r="C10" s="18">
        <v>37416000000</v>
      </c>
      <c r="D10" s="18">
        <v>37719000000</v>
      </c>
      <c r="E10" s="18">
        <v>38332000000</v>
      </c>
      <c r="F10" s="8" t="s">
        <v>93</v>
      </c>
    </row>
    <row r="11" spans="1:6" x14ac:dyDescent="0.25">
      <c r="A11" t="s">
        <v>94</v>
      </c>
      <c r="B11" s="18">
        <v>13311000000</v>
      </c>
      <c r="C11" s="18">
        <v>5502000000</v>
      </c>
      <c r="D11" s="18">
        <v>6501000000</v>
      </c>
      <c r="E11" s="18">
        <v>6856000000</v>
      </c>
      <c r="F11" s="8" t="s">
        <v>95</v>
      </c>
    </row>
    <row r="12" spans="1:6" x14ac:dyDescent="0.25">
      <c r="A12" t="s">
        <v>32</v>
      </c>
      <c r="B12" s="34">
        <v>239000000</v>
      </c>
      <c r="C12" s="34">
        <v>243426532</v>
      </c>
      <c r="D12" s="34">
        <v>251656014</v>
      </c>
      <c r="E12" s="34">
        <v>256589147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2026-09-19T01:03:10Z</dcterms:modified>
</cp:coreProperties>
</file>