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<sst xmlns="http://schemas.openxmlformats.org/spreadsheetml/2006/main" count="111" uniqueCount="99">
  <si>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FedEx Freight Holding Company, Inc. (FDXF)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</si>
  <si>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</si>
  <si>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</si>
  <si>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</si>
  <si>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</si>
  <si>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</si>
  <si>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</si>
  <si>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</si>
  <si>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</si>
  <si>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</si>
  <si>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</si>
  <si>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</si>
  <si>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</si>
  <si>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</si>
  <si>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</si>
  <si>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</si>
  <si>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</si>
  <si>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</si>
  <si>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</si>
  <si>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</si>
  <si>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</si>
  <si>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</si>
  <si>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</si>
  <si>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</si>
  <si>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</si>
  <si>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</si>
  <si>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</si>
  <si>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</si>
  <si>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</si>
  <si>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</si>
  <si>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2026-05-31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</si>
  <si>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</si>
  <si>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</si>
  <si>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</si>
  <si>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</si>
  <si>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</si>
  <si>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</si>
  <si>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</si>
  <si>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</si>
  <si>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</si>
  <si>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</si>
  <si>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</si>
  <si>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</si>
  <si>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</si>
  <si>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</si>
  <si>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</si>
  <si>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</si>
  <si>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</si>
  <si>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</si>
  <si>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</si>
  <si>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</si>
  <si>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</si>
  <si>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</si>
  <si>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</si>
  <si>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</si>
  <si>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</si>
  <si>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</si>
  <si>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</si>
  <si>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</si>
  <si>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</si>
  <si>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</si>
  <si>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</si>
  <si>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</si>
  <si>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</si>
  <si>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</si>
  <si>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</si>
  <si>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</si>
  <si>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</si>
  <si>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</si>
  <si>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</si>
  <si>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</si>
  <si>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</si>
  <si>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</si>
  <si>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</si>
  <si>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</si>
  <si>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</si>
  <si>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</si>
  <si>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</si>
  <si>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</si>
  <si>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2026-05-31</t>
  </si>
  <si>
    <t>2025-05-31</t>
  </si>
  <si>
    <t>2024-05-31</t>
  </si>
  <si>
    <t>2023-05-31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</si>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</sst>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-0.04456531741335401</v>
      </c>
    </row>
    <row r="7" spans="1:2" x14ac:dyDescent="0.25">
      <c r="A7" t="s">
        <v>5</v>
      </c>
      <c r="B7" s="6">
        <v>0.16226771455183692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0.04477056438630632</v>
      </c>
    </row>
    <row r="10" spans="1:2" x14ac:dyDescent="0.25">
      <c r="A10" t="s">
        <v>8</v>
      </c>
      <c r="B10" s="6">
        <v>0.04912270173235445</v>
      </c>
    </row>
    <row r="11" spans="1:2" x14ac:dyDescent="0.25">
      <c r="A11" t="s">
        <v>9</v>
      </c>
      <c r="B11" s="6">
        <v>-0.9348484848484848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16.25632229034436</v>
      </c>
    </row>
    <row r="14" spans="1:3" x14ac:dyDescent="0.25">
      <c r="A14" t="s">
        <v>12</v>
      </c>
      <c r="B14" s="6">
        <v>0.4497810218978102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</v>
      </c>
      <c r="C19" s="8" t="s">
        <v>19</v>
      </c>
    </row>
    <row r="20" spans="1:2" x14ac:dyDescent="0.25">
      <c r="A20" t="s">
        <v>20</v>
      </c>
      <c r="B20" s="10">
        <f>B17+B19*B18</f>
        <v>0.10498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17961613312</v>
      </c>
    </row>
    <row r="23" spans="1:2" x14ac:dyDescent="0.25">
      <c r="A23" t="s">
        <v>24</v>
      </c>
      <c r="B23" s="11">
        <v>6365000000</v>
      </c>
    </row>
    <row r="24" spans="1:2" x14ac:dyDescent="0.25">
      <c r="A24" t="s">
        <v>25</v>
      </c>
      <c r="B24" s="10">
        <f>B22/(B22+B23)</f>
        <v>0.7383523995565701</v>
      </c>
    </row>
    <row r="25" spans="1:2" x14ac:dyDescent="0.25">
      <c r="A25" t="s">
        <v>26</v>
      </c>
      <c r="B25" s="10">
        <f>1-B24</f>
        <v>0.26164760044342994</v>
      </c>
    </row>
    <row r="26" spans="1:2" x14ac:dyDescent="0.25">
      <c r="A26" t="s">
        <v>27</v>
      </c>
      <c r="B26" s="12">
        <f>B24*B20+B25*B21*(1-B8)</f>
        <v>0.08784318109087721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8795000000</v>
      </c>
      <c r="C29" s="8" t="s">
        <v>30</v>
      </c>
    </row>
    <row r="30" spans="1:2" x14ac:dyDescent="0.25">
      <c r="A30" t="s">
        <v>31</v>
      </c>
      <c r="B30" s="11">
        <v>6114000000</v>
      </c>
    </row>
    <row r="31" spans="1:2" x14ac:dyDescent="0.25">
      <c r="A31" t="s">
        <v>32</v>
      </c>
      <c r="B31" s="13">
        <v>149505248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-0.04456531741335401</v>
      </c>
      <c r="C5" s="10">
        <f>Assumptions!B6</f>
        <v>-0.04456531741335401</v>
      </c>
      <c r="D5" s="10">
        <f>Assumptions!B6</f>
        <v>-0.04456531741335401</v>
      </c>
      <c r="E5" s="10">
        <f>Assumptions!B6</f>
        <v>-0.04456531741335401</v>
      </c>
      <c r="F5" s="10">
        <f>Assumptions!B6</f>
        <v>-0.04456531741335401</v>
      </c>
    </row>
    <row r="6" spans="1:6" x14ac:dyDescent="0.25">
      <c r="A6" t="s">
        <v>43</v>
      </c>
      <c r="B6" s="18">
        <f>Assumptions!B29*(1+B5)</f>
        <v>8403048033.349551</v>
      </c>
      <c r="C6" s="18">
        <f>B6*(1+C5)</f>
        <v>8028563530.503668</v>
      </c>
      <c r="D6" s="18">
        <f>C6*(1+D5)</f>
        <v>7670768048.393494</v>
      </c>
      <c r="E6" s="18">
        <f>D6*(1+E5)</f>
        <v>7328917835.512624</v>
      </c>
      <c r="F6" s="18">
        <f>E6*(1+F5)</f>
        <v>7002302285.876613</v>
      </c>
    </row>
    <row r="7" spans="1:6" x14ac:dyDescent="0.25">
      <c r="A7" t="s">
        <v>5</v>
      </c>
      <c r="B7" s="10">
        <f>Assumptions!B7</f>
        <v>0.16226771455183692</v>
      </c>
      <c r="C7" s="10">
        <f>Assumptions!B7</f>
        <v>0.16226771455183692</v>
      </c>
      <c r="D7" s="10">
        <f>Assumptions!B7</f>
        <v>0.16226771455183692</v>
      </c>
      <c r="E7" s="10">
        <f>Assumptions!B7</f>
        <v>0.16226771455183692</v>
      </c>
      <c r="F7" s="10">
        <f>Assumptions!B7</f>
        <v>0.16226771455183692</v>
      </c>
    </row>
    <row r="8" spans="1:6" x14ac:dyDescent="0.25">
      <c r="A8" t="s">
        <v>44</v>
      </c>
      <c r="B8" s="18">
        <f>B6*B7</f>
        <v>1363543399.6409395</v>
      </c>
      <c r="C8" s="18">
        <f>C6*C7</f>
        <v>1302776655.2290573</v>
      </c>
      <c r="D8" s="18">
        <f>D6*D7</f>
        <v>1244718000.0700667</v>
      </c>
      <c r="E8" s="18">
        <f>E6*E7</f>
        <v>1189246747.306829</v>
      </c>
      <c r="F8" s="18">
        <f>F6*F7</f>
        <v>1136247588.5303013</v>
      </c>
    </row>
    <row r="9" spans="1:6" x14ac:dyDescent="0.25">
      <c r="A9" t="s">
        <v>45</v>
      </c>
      <c r="B9" s="18">
        <f>B8*(1-Assumptions!B8)</f>
        <v>1077199285.7163422</v>
      </c>
      <c r="C9" s="18">
        <f>C8*(1-Assumptions!B8)</f>
        <v>1029193557.6309553</v>
      </c>
      <c r="D9" s="18">
        <f>D8*(1-Assumptions!B8)</f>
        <v>983327220.0553527</v>
      </c>
      <c r="E9" s="18">
        <f>E8*(1-Assumptions!B8)</f>
        <v>939504930.3723949</v>
      </c>
      <c r="F9" s="18">
        <f>F8*(1-Assumptions!B8)</f>
        <v>897635594.9389381</v>
      </c>
    </row>
    <row r="10" spans="1:6" x14ac:dyDescent="0.25">
      <c r="A10" t="s">
        <v>46</v>
      </c>
      <c r="B10" s="18">
        <f>B6*Assumptions!B9</f>
        <v>376209203.0183008</v>
      </c>
      <c r="C10" s="18">
        <f>C6*Assumptions!B9</f>
        <v>359443320.47196525</v>
      </c>
      <c r="D10" s="18">
        <f>D6*Assumptions!B9</f>
        <v>343424614.80302215</v>
      </c>
      <c r="E10" s="18">
        <f>E6*Assumptions!B9</f>
        <v>328119787.83676666</v>
      </c>
      <c r="F10" s="18">
        <f>F6*Assumptions!B9</f>
        <v>313497025.3422188</v>
      </c>
    </row>
    <row r="11" spans="1:6" x14ac:dyDescent="0.25">
      <c r="A11" t="s">
        <v>47</v>
      </c>
      <c r="B11" s="18">
        <f>-B6*Assumptions!B10</f>
        <v>-412780422.1848777</v>
      </c>
      <c r="C11" s="18">
        <f>-C6*Assumptions!B10</f>
        <v>-394384731.6481903</v>
      </c>
      <c r="D11" s="18">
        <f>-D6*Assumptions!B10</f>
        <v>-376808850.89930826</v>
      </c>
      <c r="E11" s="18">
        <f>-E6*Assumptions!B10</f>
        <v>-360016244.8548194</v>
      </c>
      <c r="F11" s="18">
        <f>-F6*Assumptions!B10</f>
        <v>-343972006.62890065</v>
      </c>
    </row>
    <row r="12" spans="1:6" x14ac:dyDescent="0.25">
      <c r="A12" t="s">
        <v>48</v>
      </c>
      <c r="B12" s="18">
        <f>-(B6-Assumptions!B29)*Assumptions!B11</f>
        <v>-366415702.1565559</v>
      </c>
      <c r="C12" s="18">
        <f>-(C6-B6)*Assumptions!B11</f>
        <v>-350086270.08471215</v>
      </c>
      <c r="D12" s="18">
        <f>-(D6-C6)*Assumptions!B11</f>
        <v>-334484564.33632946</v>
      </c>
      <c r="E12" s="18">
        <f>-(E6-D6)*Assumptions!B11</f>
        <v>-319578153.5568132</v>
      </c>
      <c r="F12" s="18">
        <f>-(F6-E6)*Assumptions!B11</f>
        <v>-305336051.7051801</v>
      </c>
    </row>
    <row r="13" spans="1:6" x14ac:dyDescent="0.25">
      <c r="A13" s="19" t="s">
        <v>49</v>
      </c>
      <c r="B13" s="20">
        <f>B9+B10+B11+B12</f>
        <v>674212364.3932095</v>
      </c>
      <c r="C13" s="20">
        <f>C9+C10+C11+C12</f>
        <v>644165876.3700181</v>
      </c>
      <c r="D13" s="20">
        <f>D9+D10+D11+D12</f>
        <v>615458419.6227372</v>
      </c>
      <c r="E13" s="20">
        <f>E9+E10+E11+E12</f>
        <v>588030319.797529</v>
      </c>
      <c r="F13" s="20">
        <f>F9+F10+F11+F12</f>
        <v>561824561.9470763</v>
      </c>
    </row>
    <row r="14" spans="1:6" x14ac:dyDescent="0.25">
      <c r="A14" t="s">
        <v>50</v>
      </c>
      <c r="B14" s="21">
        <f>1/(1+Assumptions!$B$26)^(1-0.5*Assumptions!$B$32)</f>
        <v>0.9587753351034953</v>
      </c>
      <c r="C14" s="21">
        <f>1/(1+Assumptions!$B$26)^(2-0.5*Assumptions!$B$32)</f>
        <v>0.8813543640932197</v>
      </c>
      <c r="D14" s="21">
        <f>1/(1+Assumptions!$B$26)^(3-0.5*Assumptions!$B$32)</f>
        <v>0.8101851254051223</v>
      </c>
      <c r="E14" s="21">
        <f>1/(1+Assumptions!$B$26)^(4-0.5*Assumptions!$B$32)</f>
        <v>0.7447627925494532</v>
      </c>
      <c r="F14" s="21">
        <f>1/(1+Assumptions!$B$26)^(5-0.5*Assumptions!$B$32)</f>
        <v>0.6846233037032169</v>
      </c>
    </row>
    <row r="15" spans="1:6" x14ac:dyDescent="0.25">
      <c r="A15" s="19" t="s">
        <v>51</v>
      </c>
      <c r="B15" s="20">
        <f>B13*B14</f>
        <v>646418185.6020193</v>
      </c>
      <c r="C15" s="20">
        <f>C13*C14</f>
        <v>567738406.3386489</v>
      </c>
      <c r="D15" s="20">
        <f>D13*D14</f>
        <v>498635256.8836857</v>
      </c>
      <c r="E15" s="20">
        <f>E13*E14</f>
        <v>437943103.0761557</v>
      </c>
      <c r="F15" s="20">
        <f>F13*F14</f>
        <v>384638187.70182</v>
      </c>
    </row>
    <row r="17" spans="1:2" x14ac:dyDescent="0.25">
      <c r="A17" s="22" t="s">
        <v>52</v>
      </c>
      <c r="B17" s="23">
        <f>SUM(B15:F15)</f>
        <v>2535373139.6023293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561824561.9470763</v>
      </c>
    </row>
    <row r="5" spans="1:2" x14ac:dyDescent="0.25">
      <c r="A5" t="s">
        <v>56</v>
      </c>
      <c r="B5" s="18">
        <f>IF(Assumptions!$B$33=0,B4,B4-Forecast!F11-Forecast!F10-Forecast!F12)</f>
        <v>897635594.9389381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0.05558260305095748</v>
      </c>
    </row>
    <row r="7" spans="1:2" x14ac:dyDescent="0.25">
      <c r="A7" t="s">
        <v>58</v>
      </c>
      <c r="B7" s="18">
        <f>-MAX(Forecast!F9,0)*B6</f>
        <v>-49892922.95790106</v>
      </c>
    </row>
    <row r="8" spans="1:2" x14ac:dyDescent="0.25">
      <c r="A8" t="s">
        <v>59</v>
      </c>
      <c r="B8" s="18">
        <f>IF(OR(Assumptions!$B$33=0,Assumptions!B12&lt;=0),B5,MAX(B5+B7,0))</f>
        <v>847742671.9810371</v>
      </c>
    </row>
    <row r="9" spans="1:2" x14ac:dyDescent="0.25">
      <c r="A9" t="s">
        <v>60</v>
      </c>
      <c r="B9" s="18">
        <f>B8*(1+Assumptions!B12)/(Assumptions!B26-Assumptions!B12)</f>
        <v>13827056869.1295</v>
      </c>
    </row>
    <row r="10" spans="1:2" x14ac:dyDescent="0.25">
      <c r="A10" t="s">
        <v>61</v>
      </c>
      <c r="B10" s="18">
        <f>B9/(1+Assumptions!B26)^(5-0.5*Assumptions!B32)</f>
        <v>9466325354.235697</v>
      </c>
    </row>
    <row r="11" spans="1:2" x14ac:dyDescent="0.25">
      <c r="A11" t="s">
        <v>62</v>
      </c>
      <c r="B11" s="18">
        <f>Forecast!B17+B10</f>
        <v>12001698493.838026</v>
      </c>
    </row>
    <row r="12" spans="1:2" x14ac:dyDescent="0.25">
      <c r="A12" t="s">
        <v>63</v>
      </c>
      <c r="B12" s="18">
        <f>-Assumptions!B30</f>
        <v>-6114000000</v>
      </c>
    </row>
    <row r="13" spans="1:2" x14ac:dyDescent="0.25">
      <c r="A13" t="s">
        <v>64</v>
      </c>
      <c r="B13" s="18">
        <f>B11+B12</f>
        <v>5887698493.838026</v>
      </c>
    </row>
    <row r="14" spans="1:2" x14ac:dyDescent="0.25">
      <c r="A14" s="19" t="s">
        <v>65</v>
      </c>
      <c r="B14" s="24">
        <f>B13/Assumptions!B31</f>
        <v>39.381216195420954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1449744613.8725202</v>
      </c>
    </row>
    <row r="18" spans="1:2" x14ac:dyDescent="0.25">
      <c r="A18" t="s">
        <v>60</v>
      </c>
      <c r="B18" s="18">
        <f>B17*Assumptions!B13</f>
        <v>23567515681.80253</v>
      </c>
    </row>
    <row r="19" spans="1:2" x14ac:dyDescent="0.25">
      <c r="A19" t="s">
        <v>61</v>
      </c>
      <c r="B19" s="18">
        <f>B18/(1+Assumptions!B26)^(5-0.5*Assumptions!B32)</f>
        <v>16134870446.153019</v>
      </c>
    </row>
    <row r="20" spans="1:2" x14ac:dyDescent="0.25">
      <c r="A20" t="s">
        <v>62</v>
      </c>
      <c r="B20" s="18">
        <f>Forecast!B17+B19</f>
        <v>18670243585.75535</v>
      </c>
    </row>
    <row r="21" spans="1:2" x14ac:dyDescent="0.25">
      <c r="A21" t="s">
        <v>63</v>
      </c>
      <c r="B21" s="18">
        <f>-Assumptions!B30</f>
        <v>-6114000000</v>
      </c>
    </row>
    <row r="22" spans="1:2" x14ac:dyDescent="0.25">
      <c r="A22" t="s">
        <v>64</v>
      </c>
      <c r="B22" s="18">
        <f>B20+B21</f>
        <v>12556243585.755348</v>
      </c>
    </row>
    <row r="23" spans="1:2" x14ac:dyDescent="0.25">
      <c r="A23" s="19" t="s">
        <v>65</v>
      </c>
      <c r="B23" s="25">
        <f>B22/Assumptions!B31</f>
        <v>83.98530321661583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120.13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39.381216195420954</v>
      </c>
    </row>
    <row r="29" spans="1:2" x14ac:dyDescent="0.25">
      <c r="A29" s="19" t="s">
        <v>73</v>
      </c>
      <c r="B29" s="12">
        <f>B28/B26-1</f>
        <v>-0.6721783385047786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0.067843</v>
      </c>
      <c r="B5" s="31">
        <v>59.75757480621664</v>
      </c>
      <c r="C5" s="31">
        <v>67.82077411570799</v>
      </c>
      <c r="D5" s="31">
        <v>77.75441324122563</v>
      </c>
      <c r="E5" s="31">
        <v>90.29988681956895</v>
      </c>
      <c r="F5" s="31">
        <v>106.65006751134705</v>
      </c>
    </row>
    <row r="6" spans="1:6" x14ac:dyDescent="0.25">
      <c r="A6" s="30">
        <v>0.077843</v>
      </c>
      <c r="B6" s="31">
        <v>43.319254148298945</v>
      </c>
      <c r="C6" s="31">
        <v>48.62017426947053</v>
      </c>
      <c r="D6" s="31">
        <v>54.91522541938506</v>
      </c>
      <c r="E6" s="31">
        <v>62.51609301557787</v>
      </c>
      <c r="F6" s="31">
        <v>71.87996368583363</v>
      </c>
    </row>
    <row r="7" spans="1:6" x14ac:dyDescent="0.25">
      <c r="A7" s="30">
        <v>0.087843</v>
      </c>
      <c r="B7" s="31">
        <v>31.429562759022232</v>
      </c>
      <c r="C7" s="31">
        <v>35.11584982860598</v>
      </c>
      <c r="D7" s="32">
        <v>39.381452416009445</v>
      </c>
      <c r="E7" s="31">
        <v>44.37660015605964</v>
      </c>
      <c r="F7" s="31">
        <v>50.30838154278037</v>
      </c>
    </row>
    <row r="8" spans="1:6" x14ac:dyDescent="0.25">
      <c r="A8" s="30">
        <v>0.097843</v>
      </c>
      <c r="B8" s="31">
        <v>22.43935164227522</v>
      </c>
      <c r="C8" s="31">
        <v>25.110519874039806</v>
      </c>
      <c r="D8" s="31">
        <v>28.142370262797865</v>
      </c>
      <c r="E8" s="31">
        <v>31.614649169336836</v>
      </c>
      <c r="F8" s="31">
        <v>35.63248250691222</v>
      </c>
    </row>
    <row r="9" spans="1:6" x14ac:dyDescent="0.25">
      <c r="A9" s="30">
        <v>0.107843</v>
      </c>
      <c r="B9" s="31">
        <v>15.410102370926072</v>
      </c>
      <c r="C9" s="31">
        <v>17.40757417706692</v>
      </c>
      <c r="D9" s="31">
        <v>19.641079673096158</v>
      </c>
      <c r="E9" s="31">
        <v>22.1561015016191</v>
      </c>
      <c r="F9" s="31">
        <v>25.01061016065761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8795000000</v>
      </c>
      <c r="C5" s="18">
        <v>8892000000</v>
      </c>
      <c r="D5" s="18">
        <v>9424000000</v>
      </c>
      <c r="E5" s="18">
        <v>10084000000</v>
      </c>
      <c r="F5" s="8" t="s">
        <v>84</v>
      </c>
    </row>
    <row r="6" spans="1:6" x14ac:dyDescent="0.25">
      <c r="A6" t="s">
        <v>44</v>
      </c>
      <c r="B6" s="18">
        <v>1032000000</v>
      </c>
      <c r="C6" s="18">
        <v>1404000000</v>
      </c>
      <c r="D6" s="18">
        <v>1753000000</v>
      </c>
      <c r="E6" s="18">
        <v>1894000000</v>
      </c>
      <c r="F6" s="8" t="s">
        <v>85</v>
      </c>
    </row>
    <row r="7" spans="1:6" x14ac:dyDescent="0.25">
      <c r="A7" t="s">
        <v>86</v>
      </c>
      <c r="B7" s="18">
        <v>449000000</v>
      </c>
      <c r="C7" s="18">
        <v>416000000</v>
      </c>
      <c r="D7" s="18">
        <v>404000000</v>
      </c>
      <c r="E7" s="18">
        <v>387000000</v>
      </c>
      <c r="F7" s="8" t="s">
        <v>87</v>
      </c>
    </row>
    <row r="8" spans="1:6" x14ac:dyDescent="0.25">
      <c r="A8" t="s">
        <v>88</v>
      </c>
      <c r="B8" s="18">
        <v>379000000</v>
      </c>
      <c r="C8" s="18">
        <v>437000000</v>
      </c>
      <c r="D8" s="18">
        <v>461000000</v>
      </c>
      <c r="E8" s="18">
        <v>558000000</v>
      </c>
      <c r="F8" s="8" t="s">
        <v>89</v>
      </c>
    </row>
    <row r="9" spans="1:6" x14ac:dyDescent="0.25">
      <c r="A9" t="s">
        <v>90</v>
      </c>
      <c r="B9" s="18">
        <v>1413000000</v>
      </c>
      <c r="C9" s="18">
        <v>488000000</v>
      </c>
      <c r="D9" s="18">
        <v>617000000</v>
      </c>
      <c r="E9" s="18">
        <v>531000000</v>
      </c>
      <c r="F9" s="8" t="s">
        <v>91</v>
      </c>
    </row>
    <row r="10" spans="1:6" x14ac:dyDescent="0.25">
      <c r="A10" t="s">
        <v>92</v>
      </c>
      <c r="B10" s="18">
        <v>6365000000</v>
      </c>
      <c r="C10" s="18">
        <v>1433000000</v>
      </c>
      <c r="D10" s="18">
        <v>1451000000</v>
      </c>
      <c r="E10" s="18">
        <v>0</v>
      </c>
      <c r="F10" s="8" t="s">
        <v>93</v>
      </c>
    </row>
    <row r="11" spans="1:6" x14ac:dyDescent="0.25">
      <c r="A11" t="s">
        <v>94</v>
      </c>
      <c r="B11" s="18">
        <v>251000000</v>
      </c>
      <c r="C11" s="18">
        <v>109000000</v>
      </c>
      <c r="D11" s="18">
        <v>106000000</v>
      </c>
      <c r="E11" s="18">
        <v>0</v>
      </c>
      <c r="F11" s="8" t="s">
        <v>95</v>
      </c>
    </row>
    <row r="12" spans="1:6" x14ac:dyDescent="0.25">
      <c r="A12" t="s">
        <v>32</v>
      </c>
      <c r="B12" s="34">
        <v>149505248</v>
      </c>
      <c r="C12" s="34">
        <v>149505248</v>
      </c>
      <c r="D12" s="34">
        <v>149505248</v>
      </c>
      <c r="E12" s="34">
        <v>149505248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2026-09-19T01:03:57Z</dcterms:modified>
</cp:coreProperties>
</file>