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<sst xmlns="http://schemas.openxmlformats.org/spreadsheetml/2006/main" count="114" uniqueCount="102">
  <si>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FirstEnergy Corp. (FE)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</si>
  <si>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</si>
  <si>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</si>
  <si>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</si>
  <si>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</si>
  <si>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</si>
  <si>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</si>
  <si>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</si>
  <si>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</si>
  <si>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</si>
  <si>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</si>
  <si>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</si>
  <si>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</si>
  <si>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</si>
  <si>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</si>
  <si>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</si>
  <si>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</si>
  <si>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</si>
  <si>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</si>
  <si>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</si>
  <si>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</si>
  <si>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</si>
  <si>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</si>
  <si>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</si>
  <si>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</si>
  <si>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</si>
  <si>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</si>
  <si>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</si>
  <si>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</si>
  <si>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</si>
  <si>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</si>
  <si>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</si>
  <si>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</si>
  <si>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</si>
  <si>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</si>
  <si>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</si>
  <si>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</si>
  <si>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</si>
  <si>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</si>
  <si>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</si>
  <si>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</si>
  <si>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</si>
  <si>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</si>
  <si>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</si>
  <si>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</si>
  <si>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</si>
  <si>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</si>
  <si>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</si>
  <si>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</si>
  <si>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</si>
  <si>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</si>
  <si>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</si>
  <si>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</si>
  <si>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</si>
  <si>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</si>
  <si>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</si>
  <si>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</si>
  <si>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</si>
  <si>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</si>
  <si>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</si>
  <si>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</si>
  <si>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</si>
  <si>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</si>
  <si>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</si>
  <si>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</si>
  <si>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</si>
  <si>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</si>
  <si>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</si>
  <si>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</si>
  <si>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</si>
  <si>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</si>
  <si>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</si>
  <si>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</si>
  <si>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</si>
  <si>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</si>
  <si>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</si>
  <si>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</si>
  <si>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</si>
  <si>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</si>
  <si>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</si>
  <si>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</si>
  <si>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</si>
  <si>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</si>
  <si>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</si>
  <si>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</si>
  <si>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</si>
  <si>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</si>
  <si>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</si>
  <si>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</si>
  <si>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</si>
  <si>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</si>
  <si>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</si>
  <si>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</si>
  <si>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</si>
  <si>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</si>
  <si>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</si>
  <si>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</si>
  <si>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</si>
  <si>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4.1%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</si>
  <si>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</si>
  <si>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27.5% of revenue against depreciation of 10.4%.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</si>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</sst>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0.06594636102267804</v>
      </c>
    </row>
    <row r="7" spans="1:2" x14ac:dyDescent="0.25">
      <c r="A7" t="s">
        <v>5</v>
      </c>
      <c r="B7" s="6">
        <v>0.17577618170393217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0.10426210297386372</v>
      </c>
    </row>
    <row r="10" spans="1:2" x14ac:dyDescent="0.25">
      <c r="A10" t="s">
        <v>8</v>
      </c>
      <c r="B10" s="6">
        <v>0.27507152035245075</v>
      </c>
    </row>
    <row r="11" spans="1:2" x14ac:dyDescent="0.25">
      <c r="A11" t="s">
        <v>9</v>
      </c>
      <c r="B11" s="6">
        <v>0.6561461794019934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11.866721254054054</v>
      </c>
    </row>
    <row r="14" spans="1:3" x14ac:dyDescent="0.25">
      <c r="A14" t="s">
        <v>12</v>
      </c>
      <c r="B14" s="6">
        <v>0.061776433300545386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0.62547</v>
      </c>
      <c r="C19" s="8" t="s">
        <v>19</v>
      </c>
    </row>
    <row r="20" spans="1:2" x14ac:dyDescent="0.25">
      <c r="A20" t="s">
        <v>20</v>
      </c>
      <c r="B20" s="10">
        <f>B17+B19*B18</f>
        <v>0.08438085000000001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26189242368</v>
      </c>
    </row>
    <row r="23" spans="1:2" x14ac:dyDescent="0.25">
      <c r="A23" t="s">
        <v>24</v>
      </c>
      <c r="B23" s="11">
        <v>26556000000</v>
      </c>
    </row>
    <row r="24" spans="1:2" x14ac:dyDescent="0.25">
      <c r="A24" t="s">
        <v>25</v>
      </c>
      <c r="B24" s="10">
        <f>B22/(B22+B23)</f>
        <v>0.4965233107714137</v>
      </c>
    </row>
    <row r="25" spans="1:2" x14ac:dyDescent="0.25">
      <c r="A25" t="s">
        <v>26</v>
      </c>
      <c r="B25" s="10">
        <f>1-B24</f>
        <v>0.5034766892285862</v>
      </c>
    </row>
    <row r="26" spans="1:2" x14ac:dyDescent="0.25">
      <c r="A26" t="s">
        <v>27</v>
      </c>
      <c r="B26" s="12">
        <f>B24*B20+B25*B21*(1-B8)</f>
        <v>0.061776433300545386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15090000000</v>
      </c>
      <c r="C29" s="8" t="s">
        <v>30</v>
      </c>
    </row>
    <row r="30" spans="1:2" x14ac:dyDescent="0.25">
      <c r="A30" t="s">
        <v>31</v>
      </c>
      <c r="B30" s="11">
        <v>26499000000</v>
      </c>
    </row>
    <row r="31" spans="1:2" x14ac:dyDescent="0.25">
      <c r="A31" t="s">
        <v>32</v>
      </c>
      <c r="B31" s="13">
        <v>2312000000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0.06594636102267804</v>
      </c>
      <c r="C5" s="10">
        <f>Assumptions!B6</f>
        <v>0.06594636102267804</v>
      </c>
      <c r="D5" s="10">
        <f>Assumptions!B6</f>
        <v>0.06594636102267804</v>
      </c>
      <c r="E5" s="10">
        <f>Assumptions!B6</f>
        <v>0.06594636102267804</v>
      </c>
      <c r="F5" s="10">
        <f>Assumptions!B6</f>
        <v>0.06594636102267804</v>
      </c>
    </row>
    <row r="6" spans="1:6" x14ac:dyDescent="0.25">
      <c r="A6" t="s">
        <v>43</v>
      </c>
      <c r="B6" s="18">
        <f>Assumptions!B29*(1+B5)</f>
        <v>16085130587.832212</v>
      </c>
      <c r="C6" s="18">
        <f>B6*(1+C5)</f>
        <v>17145886416.674316</v>
      </c>
      <c r="D6" s="18">
        <f>C6*(1+D5)</f>
        <v>18276595232.362152</v>
      </c>
      <c r="E6" s="18">
        <f>D6*(1+E5)</f>
        <v>19481870179.82086</v>
      </c>
      <c r="F6" s="18">
        <f>E6*(1+F5)</f>
        <v>20766628624.096275</v>
      </c>
    </row>
    <row r="7" spans="1:6" x14ac:dyDescent="0.25">
      <c r="A7" t="s">
        <v>5</v>
      </c>
      <c r="B7" s="10">
        <f>Assumptions!B7</f>
        <v>0.17577618170393217</v>
      </c>
      <c r="C7" s="10">
        <f>Assumptions!B7</f>
        <v>0.17577618170393217</v>
      </c>
      <c r="D7" s="10">
        <f>Assumptions!B7</f>
        <v>0.17577618170393217</v>
      </c>
      <c r="E7" s="10">
        <f>Assumptions!B7</f>
        <v>0.17577618170393217</v>
      </c>
      <c r="F7" s="10">
        <f>Assumptions!B7</f>
        <v>0.17577618170393217</v>
      </c>
    </row>
    <row r="8" spans="1:6" x14ac:dyDescent="0.25">
      <c r="A8" t="s">
        <v>44</v>
      </c>
      <c r="B8" s="18">
        <f>B6*B7</f>
        <v>2827382836.938272</v>
      </c>
      <c r="C8" s="18">
        <f>C6*C7</f>
        <v>3013838446.252327</v>
      </c>
      <c r="D8" s="18">
        <f>D6*D7</f>
        <v>3212590124.49291</v>
      </c>
      <c r="E8" s="18">
        <f>E6*E7</f>
        <v>3424448752.6606092</v>
      </c>
      <c r="F8" s="18">
        <f>F6*F7</f>
        <v>3650278686.4072256</v>
      </c>
    </row>
    <row r="9" spans="1:6" x14ac:dyDescent="0.25">
      <c r="A9" t="s">
        <v>45</v>
      </c>
      <c r="B9" s="18">
        <f>B8*(1-Assumptions!B8)</f>
        <v>2233632441.181235</v>
      </c>
      <c r="C9" s="18">
        <f>C8*(1-Assumptions!B8)</f>
        <v>2380932372.5393386</v>
      </c>
      <c r="D9" s="18">
        <f>D8*(1-Assumptions!B8)</f>
        <v>2537946198.349399</v>
      </c>
      <c r="E9" s="18">
        <f>E8*(1-Assumptions!B8)</f>
        <v>2705314514.6018815</v>
      </c>
      <c r="F9" s="18">
        <f>F8*(1-Assumptions!B8)</f>
        <v>2883720162.2617083</v>
      </c>
    </row>
    <row r="10" spans="1:6" x14ac:dyDescent="0.25">
      <c r="A10" t="s">
        <v>46</v>
      </c>
      <c r="B10" s="18">
        <f>B6*Assumptions!B9</f>
        <v>1677069541.696607</v>
      </c>
      <c r="C10" s="18">
        <f>C6*Assumptions!B9</f>
        <v>1787666175.1534688</v>
      </c>
      <c r="D10" s="18">
        <f>D6*Assumptions!B9</f>
        <v>1905556254.1281695</v>
      </c>
      <c r="E10" s="18">
        <f>E6*Assumptions!B9</f>
        <v>2031220754.8119276</v>
      </c>
      <c r="F10" s="18">
        <f>F6*Assumptions!B9</f>
        <v>2165172372.0255117</v>
      </c>
    </row>
    <row r="11" spans="1:6" x14ac:dyDescent="0.25">
      <c r="A11" t="s">
        <v>47</v>
      </c>
      <c r="B11" s="18">
        <f>-B6*Assumptions!B10</f>
        <v>-4424561325.862717</v>
      </c>
      <c r="C11" s="18">
        <f>-C6*Assumptions!B10</f>
        <v>-4716345044.425038</v>
      </c>
      <c r="D11" s="18">
        <f>-D6*Assumptions!B10</f>
        <v>-5027370837.43221</v>
      </c>
      <c r="E11" s="18">
        <f>-E6*Assumptions!B10</f>
        <v>-5358907649.672398</v>
      </c>
      <c r="F11" s="18">
        <f>-F6*Assumptions!B10</f>
        <v>-5712308108.224885</v>
      </c>
    </row>
    <row r="12" spans="1:6" x14ac:dyDescent="0.25">
      <c r="A12" t="s">
        <v>48</v>
      </c>
      <c r="B12" s="18">
        <f>-(B6-Assumptions!B29)*Assumptions!B11</f>
        <v>-652951133.212166</v>
      </c>
      <c r="C12" s="18">
        <f>-(C6-B6)*Assumptions!B11</f>
        <v>-696010884.3731413</v>
      </c>
      <c r="D12" s="18">
        <f>-(D6-C6)*Assumptions!B11</f>
        <v>-741910269.4297261</v>
      </c>
      <c r="E12" s="18">
        <f>-(E6-D6)*Assumptions!B11</f>
        <v>-790836551.9039707</v>
      </c>
      <c r="F12" s="18">
        <f>-(F6-E6)*Assumptions!B11</f>
        <v>-842989344.6657614</v>
      </c>
    </row>
    <row r="13" spans="1:6" x14ac:dyDescent="0.25">
      <c r="A13" s="19" t="s">
        <v>49</v>
      </c>
      <c r="B13" s="20">
        <f>B9+B10+B11+B12</f>
        <v>-1166810476.1970406</v>
      </c>
      <c r="C13" s="20">
        <f>C9+C10+C11+C12</f>
        <v>-1243757381.1053724</v>
      </c>
      <c r="D13" s="20">
        <f>D9+D10+D11+D12</f>
        <v>-1325778654.3843675</v>
      </c>
      <c r="E13" s="20">
        <f>E9+E10+E11+E12</f>
        <v>-1413208932.1625595</v>
      </c>
      <c r="F13" s="20">
        <f>F9+F10+F11+F12</f>
        <v>-1506404918.6034265</v>
      </c>
    </row>
    <row r="14" spans="1:6" x14ac:dyDescent="0.25">
      <c r="A14" t="s">
        <v>50</v>
      </c>
      <c r="B14" s="21">
        <f>1/(1+Assumptions!$B$26)^(1-0.5*Assumptions!$B$32)</f>
        <v>0.9704730043994512</v>
      </c>
      <c r="C14" s="21">
        <f>1/(1+Assumptions!$B$26)^(2-0.5*Assumptions!$B$32)</f>
        <v>0.9140088006876587</v>
      </c>
      <c r="D14" s="21">
        <f>1/(1+Assumptions!$B$26)^(3-0.5*Assumptions!$B$32)</f>
        <v>0.8608298056177898</v>
      </c>
      <c r="E14" s="21">
        <f>1/(1+Assumptions!$B$26)^(4-0.5*Assumptions!$B$32)</f>
        <v>0.8107448786953103</v>
      </c>
      <c r="F14" s="21">
        <f>1/(1+Assumptions!$B$26)^(5-0.5*Assumptions!$B$32)</f>
        <v>0.7635740003901761</v>
      </c>
    </row>
    <row r="15" spans="1:6" x14ac:dyDescent="0.25">
      <c r="A15" s="19" t="s">
        <v>51</v>
      </c>
      <c r="B15" s="20">
        <f>B13*B14</f>
        <v>-1132358068.3996964</v>
      </c>
      <c r="C15" s="20">
        <f>C13*C14</f>
        <v>-1136805192.2505445</v>
      </c>
      <c r="D15" s="20">
        <f>D13*D14</f>
        <v>-1141269781.3459098</v>
      </c>
      <c r="E15" s="20">
        <f>E13*E14</f>
        <v>-1145751904.2772634</v>
      </c>
      <c r="F15" s="20">
        <f>F13*F14</f>
        <v>-1150251629.9054558</v>
      </c>
    </row>
    <row r="17" spans="1:2" x14ac:dyDescent="0.25">
      <c r="A17" s="22" t="s">
        <v>52</v>
      </c>
      <c r="B17" s="23">
        <f>SUM(B15:F15)</f>
        <v>-5706436576.17887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-1506404918.6034265</v>
      </c>
    </row>
    <row r="5" spans="1:2" x14ac:dyDescent="0.25">
      <c r="A5" t="s">
        <v>56</v>
      </c>
      <c r="B5" s="18">
        <f>IF(Assumptions!$B$33=0,B4,B4-Forecast!F11-Forecast!F10-Forecast!F12)</f>
        <v>2883720162.2617083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0.40468506620273414</v>
      </c>
    </row>
    <row r="7" spans="1:2" x14ac:dyDescent="0.25">
      <c r="A7" t="s">
        <v>58</v>
      </c>
      <c r="B7" s="18">
        <f>-MAX(Forecast!F9,0)*B6</f>
        <v>-1166998484.7750387</v>
      </c>
    </row>
    <row r="8" spans="1:2" x14ac:dyDescent="0.25">
      <c r="A8" t="s">
        <v>59</v>
      </c>
      <c r="B8" s="18">
        <f>IF(OR(Assumptions!$B$33=0,Assumptions!B12&lt;=0),B5,MAX(B5+B7,0))</f>
        <v>1716721677.4866695</v>
      </c>
    </row>
    <row r="9" spans="1:2" x14ac:dyDescent="0.25">
      <c r="A9" t="s">
        <v>60</v>
      </c>
      <c r="B9" s="18">
        <f>B8*(1+Assumptions!B12)/(Assumptions!B26-Assumptions!B12)</f>
        <v>47846937875.77659</v>
      </c>
    </row>
    <row r="10" spans="1:2" x14ac:dyDescent="0.25">
      <c r="A10" t="s">
        <v>61</v>
      </c>
      <c r="B10" s="18">
        <f>B9/(1+Assumptions!B26)^(5-0.5*Assumptions!B32)</f>
        <v>36534677760.22697</v>
      </c>
    </row>
    <row r="11" spans="1:2" x14ac:dyDescent="0.25">
      <c r="A11" t="s">
        <v>62</v>
      </c>
      <c r="B11" s="18">
        <f>Forecast!B17+B10</f>
        <v>30828241184.048096</v>
      </c>
    </row>
    <row r="12" spans="1:2" x14ac:dyDescent="0.25">
      <c r="A12" t="s">
        <v>63</v>
      </c>
      <c r="B12" s="18">
        <f>-Assumptions!B30</f>
        <v>-26499000000</v>
      </c>
    </row>
    <row r="13" spans="1:2" x14ac:dyDescent="0.25">
      <c r="A13" t="s">
        <v>64</v>
      </c>
      <c r="B13" s="18">
        <f>B11+B12</f>
        <v>4329241184.048096</v>
      </c>
    </row>
    <row r="14" spans="1:2" x14ac:dyDescent="0.25">
      <c r="A14" s="19" t="s">
        <v>65</v>
      </c>
      <c r="B14" s="24">
        <f>B13/Assumptions!B31</f>
        <v>1.8725091626505603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5815451058.432737</v>
      </c>
    </row>
    <row r="18" spans="1:2" x14ac:dyDescent="0.25">
      <c r="A18" t="s">
        <v>60</v>
      </c>
      <c r="B18" s="18">
        <f>B17*Assumptions!B13</f>
        <v>69010336677.01491</v>
      </c>
    </row>
    <row r="19" spans="1:2" x14ac:dyDescent="0.25">
      <c r="A19" t="s">
        <v>61</v>
      </c>
      <c r="B19" s="18">
        <f>B18/(1+Assumptions!B26)^(5-0.5*Assumptions!B32)</f>
        <v>52694498844.741165</v>
      </c>
    </row>
    <row r="20" spans="1:2" x14ac:dyDescent="0.25">
      <c r="A20" t="s">
        <v>62</v>
      </c>
      <c r="B20" s="18">
        <f>Forecast!B17+B19</f>
        <v>46988062268.562294</v>
      </c>
    </row>
    <row r="21" spans="1:2" x14ac:dyDescent="0.25">
      <c r="A21" t="s">
        <v>63</v>
      </c>
      <c r="B21" s="18">
        <f>-Assumptions!B30</f>
        <v>-26499000000</v>
      </c>
    </row>
    <row r="22" spans="1:2" x14ac:dyDescent="0.25">
      <c r="A22" t="s">
        <v>64</v>
      </c>
      <c r="B22" s="18">
        <f>B20+B21</f>
        <v>20489062268.562294</v>
      </c>
    </row>
    <row r="23" spans="1:2" x14ac:dyDescent="0.25">
      <c r="A23" s="19" t="s">
        <v>65</v>
      </c>
      <c r="B23" s="25">
        <f>B22/Assumptions!B31</f>
        <v>8.862051154222446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45.26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1.8725091626505603</v>
      </c>
    </row>
    <row r="29" spans="1:2" x14ac:dyDescent="0.25">
      <c r="A29" s="19" t="s">
        <v>73</v>
      </c>
      <c r="B29" s="12">
        <f>B28/B26-1</f>
        <v>-0.9586277250850517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0.041776</v>
      </c>
      <c r="B5" s="31">
        <v>14.03008789863858</v>
      </c>
      <c r="C5" s="31">
        <v>16.01556161769332</v>
      </c>
      <c r="D5" s="31">
        <v>19.12560437126862</v>
      </c>
      <c r="E5" s="31">
        <v>24.792666526026235</v>
      </c>
      <c r="F5" s="31">
        <v>38.67721015660236</v>
      </c>
    </row>
    <row r="6" spans="1:6" x14ac:dyDescent="0.25">
      <c r="A6" s="30">
        <v>0.051776</v>
      </c>
      <c r="B6" s="31">
        <v>5.596004694662998</v>
      </c>
      <c r="C6" s="31">
        <v>5.748449612747968</v>
      </c>
      <c r="D6" s="31">
        <v>5.922447278968564</v>
      </c>
      <c r="E6" s="31">
        <v>6.13284391035431</v>
      </c>
      <c r="F6" s="31">
        <v>6.412185076616548</v>
      </c>
    </row>
    <row r="7" spans="1:6" x14ac:dyDescent="0.25">
      <c r="A7" s="30">
        <v>0.061776</v>
      </c>
      <c r="B7" s="31">
        <v>1.7184773607993407</v>
      </c>
      <c r="C7" s="31">
        <v>1.7955619272388637</v>
      </c>
      <c r="D7" s="32">
        <v>1.8726464936783866</v>
      </c>
      <c r="E7" s="31">
        <v>1.9497310601179096</v>
      </c>
      <c r="F7" s="31">
        <v>2.026815626557426</v>
      </c>
    </row>
    <row r="8" spans="1:6" x14ac:dyDescent="0.25">
      <c r="A8" s="30">
        <v>0.071776</v>
      </c>
      <c r="B8" s="31">
        <v>-0.9608387024376268</v>
      </c>
      <c r="C8" s="31">
        <v>-0.8972341923785886</v>
      </c>
      <c r="D8" s="31">
        <v>-0.8336296823195537</v>
      </c>
      <c r="E8" s="31">
        <v>-0.7700251722605138</v>
      </c>
      <c r="F8" s="31">
        <v>-0.7064206622014805</v>
      </c>
    </row>
    <row r="9" spans="1:6" x14ac:dyDescent="0.25">
      <c r="A9" s="30">
        <v>0.081776</v>
      </c>
      <c r="B9" s="31">
        <v>-2.948716293299315</v>
      </c>
      <c r="C9" s="31">
        <v>-2.8951746883197047</v>
      </c>
      <c r="D9" s="31">
        <v>-2.841633083340097</v>
      </c>
      <c r="E9" s="31">
        <v>-2.7880914783604895</v>
      </c>
      <c r="F9" s="31">
        <v>-2.7345498733808786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15090000000</v>
      </c>
      <c r="C5" s="18">
        <v>13472000000</v>
      </c>
      <c r="D5" s="18">
        <v>12870000000</v>
      </c>
      <c r="E5" s="18">
        <v>12459000000</v>
      </c>
      <c r="F5" s="8" t="s">
        <v>84</v>
      </c>
    </row>
    <row r="6" spans="1:6" x14ac:dyDescent="0.25">
      <c r="A6" t="s">
        <v>44</v>
      </c>
      <c r="B6" s="18">
        <v>2833000000</v>
      </c>
      <c r="C6" s="18">
        <v>2490000000</v>
      </c>
      <c r="D6" s="18">
        <v>2281000000</v>
      </c>
      <c r="E6" s="18">
        <v>1910000000</v>
      </c>
      <c r="F6" s="8" t="s">
        <v>85</v>
      </c>
    </row>
    <row r="7" spans="1:6" x14ac:dyDescent="0.25">
      <c r="A7" t="s">
        <v>86</v>
      </c>
      <c r="B7" s="18">
        <v>1607000000</v>
      </c>
      <c r="C7" s="18">
        <v>1446000000</v>
      </c>
      <c r="D7" s="18">
        <v>1255000000</v>
      </c>
      <c r="E7" s="18">
        <v>1317000000</v>
      </c>
      <c r="F7" s="8" t="s">
        <v>87</v>
      </c>
    </row>
    <row r="8" spans="1:6" x14ac:dyDescent="0.25">
      <c r="A8" t="s">
        <v>88</v>
      </c>
      <c r="B8" s="18">
        <v>4705000000</v>
      </c>
      <c r="C8" s="18">
        <v>4030000000</v>
      </c>
      <c r="D8" s="18">
        <v>3356000000</v>
      </c>
      <c r="E8" s="18">
        <v>2848000000</v>
      </c>
      <c r="F8" s="8" t="s">
        <v>89</v>
      </c>
    </row>
    <row r="9" spans="1:6" x14ac:dyDescent="0.25">
      <c r="A9" t="s">
        <v>90</v>
      </c>
      <c r="B9" s="18">
        <v>-189000000</v>
      </c>
      <c r="C9" s="18">
        <v>395000000</v>
      </c>
      <c r="D9" s="18">
        <v>395000000</v>
      </c>
      <c r="E9" s="18">
        <v>-204000000</v>
      </c>
      <c r="F9" s="8" t="s">
        <v>91</v>
      </c>
    </row>
    <row r="10" spans="1:6" x14ac:dyDescent="0.25">
      <c r="A10" t="s">
        <v>92</v>
      </c>
      <c r="B10" s="18">
        <v>26556000000</v>
      </c>
      <c r="C10" s="18">
        <v>24023000000</v>
      </c>
      <c r="D10" s="18">
        <v>24910000000</v>
      </c>
      <c r="E10" s="18">
        <v>21654000000</v>
      </c>
      <c r="F10" s="8" t="s">
        <v>93</v>
      </c>
    </row>
    <row r="11" spans="1:6" x14ac:dyDescent="0.25">
      <c r="A11" t="s">
        <v>94</v>
      </c>
      <c r="B11" s="18">
        <v>57000000</v>
      </c>
      <c r="C11" s="18">
        <v>111000000</v>
      </c>
      <c r="D11" s="18">
        <v>137000000</v>
      </c>
      <c r="E11" s="18">
        <v>160000000</v>
      </c>
      <c r="F11" s="8" t="s">
        <v>95</v>
      </c>
    </row>
    <row r="12" spans="1:6" x14ac:dyDescent="0.25">
      <c r="A12" t="s">
        <v>32</v>
      </c>
      <c r="B12" s="34">
        <v>2312000000</v>
      </c>
      <c r="C12" s="34">
        <v>2308000000</v>
      </c>
      <c r="D12" s="34">
        <v>2296000000</v>
      </c>
      <c r="E12" s="34">
        <v>2288000000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2026-09-19T01:03:26Z</dcterms:modified>
</cp:coreProperties>
</file>