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<sst xmlns="http://schemas.openxmlformats.org/spreadsheetml/2006/main" count="111" uniqueCount="99">
  <si>
    <t>Fiserv, Inc. (FISV)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</si>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</sst>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0.06113528837230442</v>
      </c>
    </row>
    <row r="7" spans="1:2" x14ac:dyDescent="0.25">
      <c r="A7" t="s">
        <v>5</v>
      </c>
      <c r="B7" s="6">
        <v>0.254484136697855</v>
      </c>
    </row>
    <row r="8" spans="1:2" x14ac:dyDescent="0.25">
      <c r="A8" t="s">
        <v>6</v>
      </c>
      <c r="B8" s="6">
        <v>0.18967453751024876</v>
      </c>
    </row>
    <row r="9" spans="1:2" x14ac:dyDescent="0.25">
      <c r="A9" t="s">
        <v>7</v>
      </c>
      <c r="B9" s="6">
        <v>0.1606456221929052</v>
      </c>
    </row>
    <row r="10" spans="1:2" x14ac:dyDescent="0.25">
      <c r="A10" t="s">
        <v>8</v>
      </c>
      <c r="B10" s="6">
        <v>0.07899271791310826</v>
      </c>
    </row>
    <row r="11" spans="1:2" x14ac:dyDescent="0.25">
      <c r="A11" t="s">
        <v>9</v>
      </c>
      <c r="B11" s="6">
        <v>0.247982391782832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6.029921015012981</v>
      </c>
    </row>
    <row r="14" spans="1:3" x14ac:dyDescent="0.25">
      <c r="A14" t="s">
        <v>12</v>
      </c>
      <c r="B14" s="6">
        <v>0.08158448609446403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1</v>
      </c>
      <c r="C19" s="8" t="s">
        <v>19</v>
      </c>
    </row>
    <row r="20" spans="1:2" x14ac:dyDescent="0.25">
      <c r="A20" t="s">
        <v>20</v>
      </c>
      <c r="B20" s="10">
        <f>B17+B19*B18</f>
        <v>0.10498</v>
      </c>
    </row>
    <row r="21" spans="1:3" x14ac:dyDescent="0.25">
      <c r="A21" t="s">
        <v>21</v>
      </c>
      <c r="B21" s="6">
        <v>0.056620869468740176</v>
      </c>
      <c r="C21" s="8" t="s">
        <v>22</v>
      </c>
    </row>
    <row r="22" spans="1:2" x14ac:dyDescent="0.25">
      <c r="A22" t="s">
        <v>23</v>
      </c>
      <c r="B22" s="11">
        <v>25094070272</v>
      </c>
    </row>
    <row r="23" spans="1:2" x14ac:dyDescent="0.25">
      <c r="A23" t="s">
        <v>24</v>
      </c>
      <c r="B23" s="11">
        <v>29123000000</v>
      </c>
    </row>
    <row r="24" spans="1:2" x14ac:dyDescent="0.25">
      <c r="A24" t="s">
        <v>25</v>
      </c>
      <c r="B24" s="10">
        <f>B22/(B22+B23)</f>
        <v>0.46284445371367927</v>
      </c>
    </row>
    <row r="25" spans="1:2" x14ac:dyDescent="0.25">
      <c r="A25" t="s">
        <v>26</v>
      </c>
      <c r="B25" s="10">
        <f>1-B24</f>
        <v>0.5371555462863207</v>
      </c>
    </row>
    <row r="26" spans="1:2" x14ac:dyDescent="0.25">
      <c r="A26" t="s">
        <v>27</v>
      </c>
      <c r="B26" s="12">
        <f>B24*B20+B25*B21*(1-B8)</f>
        <v>0.07323482283395427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21193000000</v>
      </c>
      <c r="C29" s="8" t="s">
        <v>30</v>
      </c>
    </row>
    <row r="30" spans="1:2" x14ac:dyDescent="0.25">
      <c r="A30" t="s">
        <v>31</v>
      </c>
      <c r="B30" s="11">
        <v>28325000000</v>
      </c>
    </row>
    <row r="31" spans="1:2" x14ac:dyDescent="0.25">
      <c r="A31" t="s">
        <v>32</v>
      </c>
      <c r="B31" s="13">
        <v>549000000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0.06113528837230442</v>
      </c>
      <c r="C5" s="10">
        <f>Assumptions!B6</f>
        <v>0.06113528837230442</v>
      </c>
      <c r="D5" s="10">
        <f>Assumptions!B6</f>
        <v>0.06113528837230442</v>
      </c>
      <c r="E5" s="10">
        <f>Assumptions!B6</f>
        <v>0.06113528837230442</v>
      </c>
      <c r="F5" s="10">
        <f>Assumptions!B6</f>
        <v>0.06113528837230442</v>
      </c>
    </row>
    <row r="6" spans="1:6" x14ac:dyDescent="0.25">
      <c r="A6" t="s">
        <v>43</v>
      </c>
      <c r="B6" s="18">
        <f>Assumptions!B29*(1+B5)</f>
        <v>22488640166.474247</v>
      </c>
      <c r="C6" s="18">
        <f>B6*(1+C5)</f>
        <v>23863489668.152637</v>
      </c>
      <c r="D6" s="18">
        <f>C6*(1+D5)</f>
        <v>25322390990.584656</v>
      </c>
      <c r="E6" s="18">
        <f>D6*(1+E5)</f>
        <v>26870482666.070293</v>
      </c>
      <c r="F6" s="18">
        <f>E6*(1+F5)</f>
        <v>28513217372.563507</v>
      </c>
    </row>
    <row r="7" spans="1:6" x14ac:dyDescent="0.25">
      <c r="A7" t="s">
        <v>5</v>
      </c>
      <c r="B7" s="10">
        <f>Assumptions!B7</f>
        <v>0.254484136697855</v>
      </c>
      <c r="C7" s="10">
        <f>Assumptions!B7</f>
        <v>0.254484136697855</v>
      </c>
      <c r="D7" s="10">
        <f>Assumptions!B7</f>
        <v>0.254484136697855</v>
      </c>
      <c r="E7" s="10">
        <f>Assumptions!B7</f>
        <v>0.254484136697855</v>
      </c>
      <c r="F7" s="10">
        <f>Assumptions!B7</f>
        <v>0.254484136697855</v>
      </c>
    </row>
    <row r="8" spans="1:6" x14ac:dyDescent="0.25">
      <c r="A8" t="s">
        <v>44</v>
      </c>
      <c r="B8" s="18">
        <f>B6*B7</f>
        <v>5723002178.273906</v>
      </c>
      <c r="C8" s="18">
        <f>C6*C7</f>
        <v>6072879566.798007</v>
      </c>
      <c r="D8" s="18">
        <f>D6*D7</f>
        <v>6444146810.364478</v>
      </c>
      <c r="E8" s="18">
        <f>E6*E7</f>
        <v>6838111583.929577</v>
      </c>
      <c r="F8" s="18">
        <f>F6*F7</f>
        <v>7256161507.535107</v>
      </c>
    </row>
    <row r="9" spans="1:6" x14ac:dyDescent="0.25">
      <c r="A9" t="s">
        <v>45</v>
      </c>
      <c r="B9" s="18">
        <f>B8*(1-Assumptions!B8)</f>
        <v>4637494386.939656</v>
      </c>
      <c r="C9" s="18">
        <f>C8*(1-Assumptions!B8)</f>
        <v>4921008943.610155</v>
      </c>
      <c r="D9" s="18">
        <f>D8*(1-Assumptions!B8)</f>
        <v>5221856244.460451</v>
      </c>
      <c r="E9" s="18">
        <f>E8*(1-Assumptions!B8)</f>
        <v>5541095931.804259</v>
      </c>
      <c r="F9" s="18">
        <f>F8*(1-Assumptions!B8)</f>
        <v>5879852429.493716</v>
      </c>
    </row>
    <row r="10" spans="1:6" x14ac:dyDescent="0.25">
      <c r="A10" t="s">
        <v>46</v>
      </c>
      <c r="B10" s="18">
        <f>B6*Assumptions!B9</f>
        <v>3612701591.8156147</v>
      </c>
      <c r="C10" s="18">
        <f>C6*Assumptions!B9</f>
        <v>3833565145.4343452</v>
      </c>
      <c r="D10" s="18">
        <f>D6*Assumptions!B9</f>
        <v>4067931256.094489</v>
      </c>
      <c r="E10" s="18">
        <f>E6*Assumptions!B9</f>
        <v>4316625406.514537</v>
      </c>
      <c r="F10" s="18">
        <f>F6*Assumptions!B9</f>
        <v>4580523545.537019</v>
      </c>
    </row>
    <row r="11" spans="1:6" x14ac:dyDescent="0.25">
      <c r="A11" t="s">
        <v>47</v>
      </c>
      <c r="B11" s="18">
        <f>-B6*Assumptions!B10</f>
        <v>-1776438808.919696</v>
      </c>
      <c r="C11" s="18">
        <f>-C6*Assumptions!B10</f>
        <v>-1885041907.7787547</v>
      </c>
      <c r="D11" s="18">
        <f>-D6*Assumptions!B10</f>
        <v>-2000284488.4046876</v>
      </c>
      <c r="E11" s="18">
        <f>-E6*Assumptions!B10</f>
        <v>-2122572457.429956</v>
      </c>
      <c r="F11" s="18">
        <f>-F6*Assumptions!B10</f>
        <v>-2252336536.706047</v>
      </c>
    </row>
    <row r="12" spans="1:6" x14ac:dyDescent="0.25">
      <c r="A12" t="s">
        <v>48</v>
      </c>
      <c r="B12" s="18">
        <f>-(B6-Assumptions!B29)*Assumptions!B11</f>
        <v>-321295947.37219036</v>
      </c>
      <c r="C12" s="18">
        <f>-(C6-B6)*Assumptions!B11</f>
        <v>-340938467.76764196</v>
      </c>
      <c r="D12" s="18">
        <f>-(D6-C6)*Assumptions!B11</f>
        <v>-361781839.31182843</v>
      </c>
      <c r="E12" s="18">
        <f>-(E6-D6)*Assumptions!B11</f>
        <v>-383899476.3860202</v>
      </c>
      <c r="F12" s="18">
        <f>-(F6-E6)*Assumptions!B11</f>
        <v>-407369281.5808556</v>
      </c>
    </row>
    <row r="13" spans="1:6" x14ac:dyDescent="0.25">
      <c r="A13" s="19" t="s">
        <v>49</v>
      </c>
      <c r="B13" s="20">
        <f>B9+B10+B11+B12</f>
        <v>6152461222.463385</v>
      </c>
      <c r="C13" s="20">
        <f>C9+C10+C11+C12</f>
        <v>6528593713.498103</v>
      </c>
      <c r="D13" s="20">
        <f>D9+D10+D11+D12</f>
        <v>6927721172.838423</v>
      </c>
      <c r="E13" s="20">
        <f>E9+E10+E11+E12</f>
        <v>7351249404.502819</v>
      </c>
      <c r="F13" s="20">
        <f>F9+F10+F11+F12</f>
        <v>7800670156.743833</v>
      </c>
    </row>
    <row r="14" spans="1:6" x14ac:dyDescent="0.25">
      <c r="A14" t="s">
        <v>50</v>
      </c>
      <c r="B14" s="21">
        <f>1/(1+Assumptions!$B$26)^(1-0.5*Assumptions!$B$32)</f>
        <v>0.9652784757620971</v>
      </c>
      <c r="C14" s="21">
        <f>1/(1+Assumptions!$B$26)^(2-0.5*Assumptions!$B$32)</f>
        <v>0.8994103202999035</v>
      </c>
      <c r="D14" s="21">
        <f>1/(1+Assumptions!$B$26)^(3-0.5*Assumptions!$B$32)</f>
        <v>0.838036840739984</v>
      </c>
      <c r="E14" s="21">
        <f>1/(1+Assumptions!$B$26)^(4-0.5*Assumptions!$B$32)</f>
        <v>0.7808513317962299</v>
      </c>
      <c r="F14" s="21">
        <f>1/(1+Assumptions!$B$26)^(5-0.5*Assumptions!$B$32)</f>
        <v>0.7275680169735224</v>
      </c>
    </row>
    <row r="15" spans="1:6" x14ac:dyDescent="0.25">
      <c r="A15" s="19" t="s">
        <v>51</v>
      </c>
      <c r="B15" s="20">
        <f>B13*B14</f>
        <v>5938838391.004865</v>
      </c>
      <c r="C15" s="20">
        <f>C13*C14</f>
        <v>5871884562.965265</v>
      </c>
      <c r="D15" s="20">
        <f>D13*D14</f>
        <v>5805685565.213008</v>
      </c>
      <c r="E15" s="20">
        <f>E13*E14</f>
        <v>5740232887.872269</v>
      </c>
      <c r="F15" s="20">
        <f>F13*F14</f>
        <v>5675518117.006646</v>
      </c>
    </row>
    <row r="17" spans="1:2" x14ac:dyDescent="0.25">
      <c r="A17" s="22" t="s">
        <v>52</v>
      </c>
      <c r="B17" s="23">
        <f>SUM(B15:F15)</f>
        <v>29032159524.062054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7800670156.743833</v>
      </c>
    </row>
    <row r="5" spans="1:2" x14ac:dyDescent="0.25">
      <c r="A5" t="s">
        <v>56</v>
      </c>
      <c r="B5" s="18">
        <f>IF(Assumptions!$B$33=0,B4,B4-Forecast!F11-Forecast!F10-Forecast!F12)</f>
        <v>7735986632.482718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0.30643080807119766</v>
      </c>
    </row>
    <row r="7" spans="1:2" x14ac:dyDescent="0.25">
      <c r="A7" t="s">
        <v>58</v>
      </c>
      <c r="B7" s="18">
        <f>-MAX(Forecast!F9,0)*B6</f>
        <v>-2370544635.0196624</v>
      </c>
    </row>
    <row r="8" spans="1:2" x14ac:dyDescent="0.25">
      <c r="A8" t="s">
        <v>59</v>
      </c>
      <c r="B8" s="18">
        <f>IF(OR(Assumptions!$B$33=0,Assumptions!B12&lt;=0),B5,MAX(B5+B7,0))</f>
        <v>5365441997.463057</v>
      </c>
    </row>
    <row r="9" spans="1:2" x14ac:dyDescent="0.25">
      <c r="A9" t="s">
        <v>60</v>
      </c>
      <c r="B9" s="18">
        <f>B8*(1+Assumptions!B12)/(Assumptions!B26-Assumptions!B12)</f>
        <v>114016756448.58545</v>
      </c>
    </row>
    <row r="10" spans="1:2" x14ac:dyDescent="0.25">
      <c r="A10" t="s">
        <v>61</v>
      </c>
      <c r="B10" s="18">
        <f>B9/(1+Assumptions!B26)^(5-0.5*Assumptions!B32)</f>
        <v>82954945391.05038</v>
      </c>
    </row>
    <row r="11" spans="1:2" x14ac:dyDescent="0.25">
      <c r="A11" t="s">
        <v>62</v>
      </c>
      <c r="B11" s="18">
        <f>Forecast!B17+B10</f>
        <v>111987104915.11244</v>
      </c>
    </row>
    <row r="12" spans="1:2" x14ac:dyDescent="0.25">
      <c r="A12" t="s">
        <v>63</v>
      </c>
      <c r="B12" s="18">
        <f>-Assumptions!B30</f>
        <v>-28325000000</v>
      </c>
    </row>
    <row r="13" spans="1:2" x14ac:dyDescent="0.25">
      <c r="A13" t="s">
        <v>64</v>
      </c>
      <c r="B13" s="18">
        <f>B11+B12</f>
        <v>83662104915.11244</v>
      </c>
    </row>
    <row r="14" spans="1:2" x14ac:dyDescent="0.25">
      <c r="A14" s="19" t="s">
        <v>65</v>
      </c>
      <c r="B14" s="24">
        <f>B13/Assumptions!B31</f>
        <v>152.38999073790973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11836685053.072124</v>
      </c>
    </row>
    <row r="18" spans="1:2" x14ac:dyDescent="0.25">
      <c r="A18" t="s">
        <v>60</v>
      </c>
      <c r="B18" s="18">
        <f>B17*Assumptions!B13</f>
        <v>71374275949.60965</v>
      </c>
    </row>
    <row r="19" spans="1:2" x14ac:dyDescent="0.25">
      <c r="A19" t="s">
        <v>61</v>
      </c>
      <c r="B19" s="18">
        <f>B18/(1+Assumptions!B26)^(5-0.5*Assumptions!B32)</f>
        <v>51929640415.57846</v>
      </c>
    </row>
    <row r="20" spans="1:2" x14ac:dyDescent="0.25">
      <c r="A20" t="s">
        <v>62</v>
      </c>
      <c r="B20" s="18">
        <f>Forecast!B17+B19</f>
        <v>80961799939.64052</v>
      </c>
    </row>
    <row r="21" spans="1:2" x14ac:dyDescent="0.25">
      <c r="A21" t="s">
        <v>63</v>
      </c>
      <c r="B21" s="18">
        <f>-Assumptions!B30</f>
        <v>-28325000000</v>
      </c>
    </row>
    <row r="22" spans="1:2" x14ac:dyDescent="0.25">
      <c r="A22" t="s">
        <v>64</v>
      </c>
      <c r="B22" s="18">
        <f>B20+B21</f>
        <v>52636799939.64052</v>
      </c>
    </row>
    <row r="23" spans="1:2" x14ac:dyDescent="0.25">
      <c r="A23" s="19" t="s">
        <v>65</v>
      </c>
      <c r="B23" s="25">
        <f>B22/Assumptions!B31</f>
        <v>95.87759551847088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47.19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152.38999073790973</v>
      </c>
    </row>
    <row r="29" spans="1:2" x14ac:dyDescent="0.25">
      <c r="A29" s="19" t="s">
        <v>73</v>
      </c>
      <c r="B29" s="12">
        <f>B28/B26-1</f>
        <v>2.2292856693771927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0.053235</v>
      </c>
      <c r="B5" s="31">
        <v>245.57118291253406</v>
      </c>
      <c r="C5" s="31">
        <v>262.3227771544109</v>
      </c>
      <c r="D5" s="31">
        <v>284.7651005974196</v>
      </c>
      <c r="E5" s="31">
        <v>316.57196163480177</v>
      </c>
      <c r="F5" s="31">
        <v>365.4465718879234</v>
      </c>
    </row>
    <row r="6" spans="1:6" x14ac:dyDescent="0.25">
      <c r="A6" s="30">
        <v>0.063235</v>
      </c>
      <c r="B6" s="31">
        <v>186.1792818038827</v>
      </c>
      <c r="C6" s="31">
        <v>192.96560767775296</v>
      </c>
      <c r="D6" s="31">
        <v>201.35543157045157</v>
      </c>
      <c r="E6" s="31">
        <v>212.0724625321493</v>
      </c>
      <c r="F6" s="31">
        <v>226.3530421968107</v>
      </c>
    </row>
    <row r="7" spans="1:6" x14ac:dyDescent="0.25">
      <c r="A7" s="30">
        <v>0.073235</v>
      </c>
      <c r="B7" s="31">
        <v>147.12384053492968</v>
      </c>
      <c r="C7" s="31">
        <v>149.56831035126888</v>
      </c>
      <c r="D7" s="32">
        <v>152.3893018732761</v>
      </c>
      <c r="E7" s="31">
        <v>155.7174459691143</v>
      </c>
      <c r="F7" s="31">
        <v>159.75170402514306</v>
      </c>
    </row>
    <row r="8" spans="1:6" x14ac:dyDescent="0.25">
      <c r="A8" s="30">
        <v>0.083235</v>
      </c>
      <c r="B8" s="31">
        <v>120.00023206176077</v>
      </c>
      <c r="C8" s="31">
        <v>120.59091620041657</v>
      </c>
      <c r="D8" s="31">
        <v>121.18160033907242</v>
      </c>
      <c r="E8" s="31">
        <v>121.7722844777282</v>
      </c>
      <c r="F8" s="31">
        <v>122.36296861638401</v>
      </c>
    </row>
    <row r="9" spans="1:6" x14ac:dyDescent="0.25">
      <c r="A9" s="30">
        <v>0.093235</v>
      </c>
      <c r="B9" s="31">
        <v>101.6525313118155</v>
      </c>
      <c r="C9" s="31">
        <v>102.1584998619317</v>
      </c>
      <c r="D9" s="31">
        <v>102.6644684120479</v>
      </c>
      <c r="E9" s="31">
        <v>103.17043696216412</v>
      </c>
      <c r="F9" s="31">
        <v>103.6764055122803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21193000000</v>
      </c>
      <c r="C5" s="18">
        <v>20456000000</v>
      </c>
      <c r="D5" s="18">
        <v>19093000000</v>
      </c>
      <c r="E5" s="18">
        <v>17737000000</v>
      </c>
      <c r="F5" s="8" t="s">
        <v>84</v>
      </c>
    </row>
    <row r="6" spans="1:6" x14ac:dyDescent="0.25">
      <c r="A6" t="s">
        <v>44</v>
      </c>
      <c r="B6" s="18">
        <v>5698000000</v>
      </c>
      <c r="C6" s="18">
        <v>5879000000</v>
      </c>
      <c r="D6" s="18">
        <v>4847000000</v>
      </c>
      <c r="E6" s="18">
        <v>3686000000</v>
      </c>
      <c r="F6" s="8" t="s">
        <v>85</v>
      </c>
    </row>
    <row r="7" spans="1:6" x14ac:dyDescent="0.25">
      <c r="A7" t="s">
        <v>86</v>
      </c>
      <c r="B7" s="18">
        <v>3161000000</v>
      </c>
      <c r="C7" s="18">
        <v>3095000000</v>
      </c>
      <c r="D7" s="18">
        <v>3121000000</v>
      </c>
      <c r="E7" s="18">
        <v>3169000000</v>
      </c>
      <c r="F7" s="8" t="s">
        <v>87</v>
      </c>
    </row>
    <row r="8" spans="1:6" x14ac:dyDescent="0.25">
      <c r="A8" t="s">
        <v>88</v>
      </c>
      <c r="B8" s="18">
        <v>1763000000</v>
      </c>
      <c r="C8" s="18">
        <v>1569000000</v>
      </c>
      <c r="D8" s="18">
        <v>1388000000</v>
      </c>
      <c r="E8" s="18">
        <v>1479000000</v>
      </c>
      <c r="F8" s="8" t="s">
        <v>89</v>
      </c>
    </row>
    <row r="9" spans="1:6" x14ac:dyDescent="0.25">
      <c r="A9" t="s">
        <v>90</v>
      </c>
      <c r="B9" s="18">
        <v>9000000</v>
      </c>
      <c r="C9" s="18">
        <v>338000000</v>
      </c>
      <c r="D9" s="18">
        <v>912000000</v>
      </c>
      <c r="E9" s="18">
        <v>744000000</v>
      </c>
      <c r="F9" s="8" t="s">
        <v>91</v>
      </c>
    </row>
    <row r="10" spans="1:6" x14ac:dyDescent="0.25">
      <c r="A10" t="s">
        <v>92</v>
      </c>
      <c r="B10" s="18">
        <v>29123000000</v>
      </c>
      <c r="C10" s="18">
        <v>24956000000</v>
      </c>
      <c r="D10" s="18">
        <v>23236000000</v>
      </c>
      <c r="E10" s="18">
        <v>21542000000</v>
      </c>
      <c r="F10" s="8" t="s">
        <v>93</v>
      </c>
    </row>
    <row r="11" spans="1:6" x14ac:dyDescent="0.25">
      <c r="A11" t="s">
        <v>94</v>
      </c>
      <c r="B11" s="18">
        <v>798000000</v>
      </c>
      <c r="C11" s="18">
        <v>1236000000</v>
      </c>
      <c r="D11" s="18">
        <v>1204000000</v>
      </c>
      <c r="E11" s="18">
        <v>902000000</v>
      </c>
      <c r="F11" s="8" t="s">
        <v>95</v>
      </c>
    </row>
    <row r="12" spans="1:6" x14ac:dyDescent="0.25">
      <c r="A12" t="s">
        <v>32</v>
      </c>
      <c r="B12" s="34">
        <v>549000000</v>
      </c>
      <c r="C12" s="34">
        <v>582100000</v>
      </c>
      <c r="D12" s="34">
        <v>616064257</v>
      </c>
      <c r="E12" s="34">
        <v>647900000</v>
      </c>
      <c r="F12" s="8" t="s">
        <v>96</v>
      </c>
    </row>
    <row r="15" spans="1:1" x14ac:dyDescent="0.25">
      <c r="A15" s="19" t="s">
        <v>97</v>
      </c>
    </row>
    <row r="17" spans="1:1" x14ac:dyDescent="0.25">
      <c r="A17" s="35" t="s">
        <v>98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2026-09-19T01:06:05Z</dcterms:modified>
</cp:coreProperties>
</file>