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<sst xmlns="http://schemas.openxmlformats.org/spreadsheetml/2006/main" count="112" uniqueCount="100">
  <si>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Flex Ltd. (FLEX)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</si>
  <si>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</si>
  <si>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</si>
  <si>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</si>
  <si>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</si>
  <si>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</si>
  <si>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</si>
  <si>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</si>
  <si>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</si>
  <si>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</si>
  <si>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</si>
  <si>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</si>
  <si>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</si>
  <si>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</si>
  <si>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</si>
  <si>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</si>
  <si>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</si>
  <si>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</si>
  <si>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</si>
  <si>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</si>
  <si>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</si>
  <si>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</si>
  <si>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</si>
  <si>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</si>
  <si>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</si>
  <si>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</si>
  <si>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</si>
  <si>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</si>
  <si>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</si>
  <si>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</si>
  <si>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</si>
  <si>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</si>
  <si>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</si>
  <si>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</si>
  <si>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</si>
  <si>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</si>
  <si>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</si>
  <si>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</si>
  <si>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</si>
  <si>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</si>
  <si>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</si>
  <si>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</si>
  <si>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</si>
  <si>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</si>
  <si>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</si>
  <si>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</si>
  <si>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</si>
  <si>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</si>
  <si>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</si>
  <si>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</si>
  <si>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</si>
  <si>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</si>
  <si>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</si>
  <si>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</si>
  <si>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</si>
  <si>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</si>
  <si>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</si>
  <si>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</si>
  <si>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</si>
  <si>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</si>
  <si>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</si>
  <si>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</si>
  <si>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</si>
  <si>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</si>
  <si>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</si>
  <si>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</si>
  <si>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</si>
  <si>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</si>
  <si>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</si>
  <si>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</si>
  <si>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</si>
  <si>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</si>
  <si>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</si>
  <si>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</si>
  <si>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</si>
  <si>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</si>
  <si>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</si>
  <si>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</si>
  <si>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</si>
  <si>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</si>
  <si>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</si>
  <si>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</si>
  <si>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</si>
  <si>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</si>
  <si>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</si>
  <si>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</si>
  <si>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</si>
  <si>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</si>
  <si>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</si>
  <si>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</si>
  <si>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</si>
  <si>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</si>
  <si>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</si>
  <si>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</si>
  <si>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</si>
  <si>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</si>
  <si>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</si>
  <si>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</si>
  <si>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20.9x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</si>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</sst>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-0.006924549110727707</v>
      </c>
    </row>
    <row r="7" spans="1:2" x14ac:dyDescent="0.25">
      <c r="A7" t="s">
        <v>5</v>
      </c>
      <c r="B7" s="6">
        <v>0.04165408497168257</v>
      </c>
    </row>
    <row r="8" spans="1:2" x14ac:dyDescent="0.25">
      <c r="A8" t="s">
        <v>6</v>
      </c>
      <c r="B8" s="6">
        <v>0.18084066471163246</v>
      </c>
    </row>
    <row r="9" spans="1:2" x14ac:dyDescent="0.25">
      <c r="A9" t="s">
        <v>7</v>
      </c>
      <c r="B9" s="6">
        <v>0.019739278600291846</v>
      </c>
    </row>
    <row r="10" spans="1:2" x14ac:dyDescent="0.25">
      <c r="A10" t="s">
        <v>8</v>
      </c>
      <c r="B10" s="6">
        <v>0.02049712075164326</v>
      </c>
    </row>
    <row r="11" spans="1:2" x14ac:dyDescent="0.25">
      <c r="A11" t="s">
        <v>9</v>
      </c>
      <c r="B11" s="6">
        <v>-0.12026832774317202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0.1205777709363012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1.43818</v>
      </c>
      <c r="C19" s="8" t="s">
        <v>19</v>
      </c>
    </row>
    <row r="20" spans="1:2" x14ac:dyDescent="0.25">
      <c r="A20" t="s">
        <v>20</v>
      </c>
      <c r="B20" s="10">
        <f>B17+B19*B18</f>
        <v>0.1290799</v>
      </c>
    </row>
    <row r="21" spans="1:3" x14ac:dyDescent="0.25">
      <c r="A21" t="s">
        <v>21</v>
      </c>
      <c r="B21" s="6">
        <v>0.050803402646502835</v>
      </c>
      <c r="C21" s="8" t="s">
        <v>22</v>
      </c>
    </row>
    <row r="22" spans="1:2" x14ac:dyDescent="0.25">
      <c r="A22" t="s">
        <v>23</v>
      </c>
      <c r="B22" s="11">
        <v>40083918848</v>
      </c>
    </row>
    <row r="23" spans="1:2" x14ac:dyDescent="0.25">
      <c r="A23" t="s">
        <v>24</v>
      </c>
      <c r="B23" s="11">
        <v>4316000000</v>
      </c>
    </row>
    <row r="24" spans="1:2" x14ac:dyDescent="0.25">
      <c r="A24" t="s">
        <v>25</v>
      </c>
      <c r="B24" s="10">
        <f>B22/(B22+B23)</f>
        <v>0.902792615122214</v>
      </c>
    </row>
    <row r="25" spans="1:2" x14ac:dyDescent="0.25">
      <c r="A25" t="s">
        <v>26</v>
      </c>
      <c r="B25" s="10">
        <f>1-B24</f>
        <v>0.09720738487778602</v>
      </c>
    </row>
    <row r="26" spans="1:2" x14ac:dyDescent="0.25">
      <c r="A26" t="s">
        <v>27</v>
      </c>
      <c r="B26" s="12">
        <f>B24*B20+B25*B21*(1-B8)</f>
        <v>0.1205777709363012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27914000000</v>
      </c>
      <c r="C29" s="8" t="s">
        <v>30</v>
      </c>
    </row>
    <row r="30" spans="1:2" x14ac:dyDescent="0.25">
      <c r="A30" t="s">
        <v>31</v>
      </c>
      <c r="B30" s="11">
        <v>1927000000</v>
      </c>
    </row>
    <row r="31" spans="1:2" x14ac:dyDescent="0.25">
      <c r="A31" t="s">
        <v>32</v>
      </c>
      <c r="B31" s="13">
        <v>378000000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-0.006924549110727707</v>
      </c>
      <c r="C5" s="10">
        <f>Assumptions!B6</f>
        <v>-0.006924549110727707</v>
      </c>
      <c r="D5" s="10">
        <f>Assumptions!B6</f>
        <v>-0.006924549110727707</v>
      </c>
      <c r="E5" s="10">
        <f>Assumptions!B6</f>
        <v>-0.006924549110727707</v>
      </c>
      <c r="F5" s="10">
        <f>Assumptions!B6</f>
        <v>-0.006924549110727707</v>
      </c>
    </row>
    <row r="6" spans="1:6" x14ac:dyDescent="0.25">
      <c r="A6" t="s">
        <v>43</v>
      </c>
      <c r="B6" s="18">
        <f>Assumptions!B29*(1+B5)</f>
        <v>27720708136.123146</v>
      </c>
      <c r="C6" s="18">
        <f>B6*(1+C5)</f>
        <v>27528754731.250412</v>
      </c>
      <c r="D6" s="18">
        <f>C6*(1+D5)</f>
        <v>27338130517.156693</v>
      </c>
      <c r="E6" s="18">
        <f>D6*(1+E5)</f>
        <v>27148826289.79516</v>
      </c>
      <c r="F6" s="18">
        <f>E6*(1+F5)</f>
        <v>26960832908.852856</v>
      </c>
    </row>
    <row r="7" spans="1:6" x14ac:dyDescent="0.25">
      <c r="A7" t="s">
        <v>5</v>
      </c>
      <c r="B7" s="10">
        <f>Assumptions!B7</f>
        <v>0.04165408497168257</v>
      </c>
      <c r="C7" s="10">
        <f>Assumptions!B7</f>
        <v>0.04165408497168257</v>
      </c>
      <c r="D7" s="10">
        <f>Assumptions!B7</f>
        <v>0.04165408497168257</v>
      </c>
      <c r="E7" s="10">
        <f>Assumptions!B7</f>
        <v>0.04165408497168257</v>
      </c>
      <c r="F7" s="10">
        <f>Assumptions!B7</f>
        <v>0.04165408497168257</v>
      </c>
    </row>
    <row r="8" spans="1:6" x14ac:dyDescent="0.25">
      <c r="A8" t="s">
        <v>44</v>
      </c>
      <c r="B8" s="18">
        <f>B6*B7</f>
        <v>1154680732.177286</v>
      </c>
      <c r="C8" s="18">
        <f>C6*C7</f>
        <v>1146685088.7401133</v>
      </c>
      <c r="D8" s="18">
        <f>D6*D7</f>
        <v>1138744811.5285933</v>
      </c>
      <c r="E8" s="18">
        <f>E6*E7</f>
        <v>1130859517.156577</v>
      </c>
      <c r="F8" s="18">
        <f>F6*F7</f>
        <v>1123028824.8926926</v>
      </c>
    </row>
    <row r="9" spans="1:6" x14ac:dyDescent="0.25">
      <c r="A9" t="s">
        <v>45</v>
      </c>
      <c r="B9" s="18">
        <f>B8*(1-Assumptions!B8)</f>
        <v>945867501.040631</v>
      </c>
      <c r="C9" s="18">
        <f>C8*(1-Assumptions!B8)</f>
        <v>939317795.0774338</v>
      </c>
      <c r="D9" s="18">
        <f>D8*(1-Assumptions!B8)</f>
        <v>932813442.8748398</v>
      </c>
      <c r="E9" s="18">
        <f>E8*(1-Assumptions!B8)</f>
        <v>926354130.378506</v>
      </c>
      <c r="F9" s="18">
        <f>F8*(1-Assumptions!B8)</f>
        <v>919939545.7087744</v>
      </c>
    </row>
    <row r="10" spans="1:6" x14ac:dyDescent="0.25">
      <c r="A10" t="s">
        <v>46</v>
      </c>
      <c r="B10" s="18">
        <f>B6*Assumptions!B9</f>
        <v>547186780.8963116</v>
      </c>
      <c r="C10" s="18">
        <f>C6*Assumptions!B9</f>
        <v>543397759.1592542</v>
      </c>
      <c r="D10" s="18">
        <f>D6*Assumptions!B9</f>
        <v>539634974.6892966</v>
      </c>
      <c r="E10" s="18">
        <f>E6*Assumptions!B9</f>
        <v>535898245.80519426</v>
      </c>
      <c r="F10" s="18">
        <f>F6*Assumptions!B9</f>
        <v>532187392.08376336</v>
      </c>
    </row>
    <row r="11" spans="1:6" x14ac:dyDescent="0.25">
      <c r="A11" t="s">
        <v>47</v>
      </c>
      <c r="B11" s="18">
        <f>-B6*Assumptions!B10</f>
        <v>-568194701.9871758</v>
      </c>
      <c r="C11" s="18">
        <f>-C6*Assumptions!B10</f>
        <v>-564260209.8688104</v>
      </c>
      <c r="D11" s="18">
        <f>-D6*Assumptions!B10</f>
        <v>-560352962.3343443</v>
      </c>
      <c r="E11" s="18">
        <f>-E6*Assumptions!B10</f>
        <v>-556472770.7273184</v>
      </c>
      <c r="F11" s="18">
        <f>-F6*Assumptions!B10</f>
        <v>-552619447.6976343</v>
      </c>
    </row>
    <row r="12" spans="1:6" x14ac:dyDescent="0.25">
      <c r="A12" t="s">
        <v>48</v>
      </c>
      <c r="B12" s="18">
        <f>-(B6-Assumptions!B29)*Assumptions!B11</f>
        <v>-23246889.234830063</v>
      </c>
      <c r="C12" s="18">
        <f>-(C6-B6)*Assumptions!B11</f>
        <v>-23085915.008651774</v>
      </c>
      <c r="D12" s="18">
        <f>-(D6-C6)*Assumptions!B11</f>
        <v>-22926055.456408046</v>
      </c>
      <c r="E12" s="18">
        <f>-(E6-D6)*Assumptions!B11</f>
        <v>-22767302.859484937</v>
      </c>
      <c r="F12" s="18">
        <f>-(F6-E6)*Assumptions!B11</f>
        <v>-22609649.55271585</v>
      </c>
    </row>
    <row r="13" spans="1:6" x14ac:dyDescent="0.25">
      <c r="A13" s="19" t="s">
        <v>49</v>
      </c>
      <c r="B13" s="20">
        <f>B9+B10+B11+B12</f>
        <v>901612690.7149367</v>
      </c>
      <c r="C13" s="20">
        <f>C9+C10+C11+C12</f>
        <v>895369429.359226</v>
      </c>
      <c r="D13" s="20">
        <f>D9+D10+D11+D12</f>
        <v>889169399.7733842</v>
      </c>
      <c r="E13" s="20">
        <f>E9+E10+E11+E12</f>
        <v>883012302.5968968</v>
      </c>
      <c r="F13" s="20">
        <f>F9+F10+F11+F12</f>
        <v>876897840.5421875</v>
      </c>
    </row>
    <row r="14" spans="1:6" x14ac:dyDescent="0.25">
      <c r="A14" t="s">
        <v>50</v>
      </c>
      <c r="B14" s="21">
        <f>1/(1+Assumptions!$B$26)^(1-0.5*Assumptions!$B$32)</f>
        <v>0.9446675525747346</v>
      </c>
      <c r="C14" s="21">
        <f>1/(1+Assumptions!$B$26)^(2-0.5*Assumptions!$B$32)</f>
        <v>0.843018286705273</v>
      </c>
      <c r="D14" s="21">
        <f>1/(1+Assumptions!$B$26)^(3-0.5*Assumptions!$B$32)</f>
        <v>0.7523068086571869</v>
      </c>
      <c r="E14" s="21">
        <f>1/(1+Assumptions!$B$26)^(4-0.5*Assumptions!$B$32)</f>
        <v>0.6713561772946784</v>
      </c>
      <c r="F14" s="21">
        <f>1/(1+Assumptions!$B$26)^(5-0.5*Assumptions!$B$32)</f>
        <v>0.5991160941321595</v>
      </c>
    </row>
    <row r="15" spans="1:6" x14ac:dyDescent="0.25">
      <c r="A15" s="19" t="s">
        <v>51</v>
      </c>
      <c r="B15" s="20">
        <f>B13*B14</f>
        <v>851724253.9080003</v>
      </c>
      <c r="C15" s="20">
        <f>C13*C14</f>
        <v>754812802.3066927</v>
      </c>
      <c r="D15" s="20">
        <f>D13*D14</f>
        <v>668928193.4991411</v>
      </c>
      <c r="E15" s="20">
        <f>E13*E14</f>
        <v>592815763.9756244</v>
      </c>
      <c r="F15" s="20">
        <f>F13*F14</f>
        <v>525363609.17856055</v>
      </c>
    </row>
    <row r="17" spans="1:2" x14ac:dyDescent="0.25">
      <c r="A17" s="22" t="s">
        <v>52</v>
      </c>
      <c r="B17" s="23">
        <f>SUM(B15:F15)</f>
        <v>3393644622.8680196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876897840.5421875</v>
      </c>
    </row>
    <row r="5" spans="1:2" x14ac:dyDescent="0.25">
      <c r="A5" t="s">
        <v>56</v>
      </c>
      <c r="B5" s="18">
        <f>IF(Assumptions!$B$33=0,B4,B4-Forecast!F11-Forecast!F10-Forecast!F12)</f>
        <v>1001305262.373893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0.20733506521037776</v>
      </c>
    </row>
    <row r="7" spans="1:2" x14ac:dyDescent="0.25">
      <c r="A7" t="s">
        <v>58</v>
      </c>
      <c r="B7" s="18">
        <f>-MAX(Forecast!F9,0)*B6</f>
        <v>-207605691.86978552</v>
      </c>
    </row>
    <row r="8" spans="1:2" x14ac:dyDescent="0.25">
      <c r="A8" t="s">
        <v>59</v>
      </c>
      <c r="B8" s="18">
        <f>IF(OR(Assumptions!$B$33=0,Assumptions!B12&lt;=0),B5,MAX(B5+B7,0))</f>
        <v>793699570.5041075</v>
      </c>
    </row>
    <row r="9" spans="1:2" x14ac:dyDescent="0.25">
      <c r="A9" t="s">
        <v>60</v>
      </c>
      <c r="B9" s="18">
        <f>B8*(1+Assumptions!B12)/(Assumptions!B26-Assumptions!B12)</f>
        <v>8511833366.661203</v>
      </c>
    </row>
    <row r="10" spans="1:2" x14ac:dyDescent="0.25">
      <c r="A10" t="s">
        <v>61</v>
      </c>
      <c r="B10" s="18">
        <f>B9/(1+Assumptions!B26)^(5-0.5*Assumptions!B32)</f>
        <v>5099576360.537849</v>
      </c>
    </row>
    <row r="11" spans="1:2" x14ac:dyDescent="0.25">
      <c r="A11" t="s">
        <v>62</v>
      </c>
      <c r="B11" s="18">
        <f>Forecast!B17+B10</f>
        <v>8493220983.405869</v>
      </c>
    </row>
    <row r="12" spans="1:2" x14ac:dyDescent="0.25">
      <c r="A12" t="s">
        <v>63</v>
      </c>
      <c r="B12" s="18">
        <f>-Assumptions!B30</f>
        <v>-1927000000</v>
      </c>
    </row>
    <row r="13" spans="1:2" x14ac:dyDescent="0.25">
      <c r="A13" t="s">
        <v>64</v>
      </c>
      <c r="B13" s="18">
        <f>B11+B12</f>
        <v>6566220983.405869</v>
      </c>
    </row>
    <row r="14" spans="1:2" x14ac:dyDescent="0.25">
      <c r="A14" s="19" t="s">
        <v>65</v>
      </c>
      <c r="B14" s="24">
        <f>B13/Assumptions!B31</f>
        <v>17.370954982555208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1655216216.976456</v>
      </c>
    </row>
    <row r="18" spans="1:2" x14ac:dyDescent="0.25">
      <c r="A18" t="s">
        <v>60</v>
      </c>
      <c r="B18" s="18">
        <f>B17*Assumptions!B13</f>
        <v>33104324339.529118</v>
      </c>
    </row>
    <row r="19" spans="1:2" x14ac:dyDescent="0.25">
      <c r="A19" t="s">
        <v>61</v>
      </c>
      <c r="B19" s="18">
        <f>B18/(1+Assumptions!B26)^(5-0.5*Assumptions!B32)</f>
        <v>19833333497.182865</v>
      </c>
    </row>
    <row r="20" spans="1:2" x14ac:dyDescent="0.25">
      <c r="A20" t="s">
        <v>62</v>
      </c>
      <c r="B20" s="18">
        <f>Forecast!B17+B19</f>
        <v>23226978120.050884</v>
      </c>
    </row>
    <row r="21" spans="1:2" x14ac:dyDescent="0.25">
      <c r="A21" t="s">
        <v>63</v>
      </c>
      <c r="B21" s="18">
        <f>-Assumptions!B30</f>
        <v>-1927000000</v>
      </c>
    </row>
    <row r="22" spans="1:2" x14ac:dyDescent="0.25">
      <c r="A22" t="s">
        <v>64</v>
      </c>
      <c r="B22" s="18">
        <f>B20+B21</f>
        <v>21299978120.050884</v>
      </c>
    </row>
    <row r="23" spans="1:2" x14ac:dyDescent="0.25">
      <c r="A23" s="19" t="s">
        <v>65</v>
      </c>
      <c r="B23" s="25">
        <f>B22/Assumptions!B31</f>
        <v>56.34914846574308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108.51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17.370954982555208</v>
      </c>
    </row>
    <row r="29" spans="1:2" x14ac:dyDescent="0.25">
      <c r="A29" s="19" t="s">
        <v>73</v>
      </c>
      <c r="B29" s="12">
        <f>B28/B26-1</f>
        <v>-0.8399137869085318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0.100578</v>
      </c>
      <c r="B5" s="31">
        <v>21.667878402905323</v>
      </c>
      <c r="C5" s="31">
        <v>21.772127483993774</v>
      </c>
      <c r="D5" s="31">
        <v>21.879014297582476</v>
      </c>
      <c r="E5" s="31">
        <v>21.98909944311468</v>
      </c>
      <c r="F5" s="31">
        <v>22.103114491836095</v>
      </c>
    </row>
    <row r="6" spans="1:6" x14ac:dyDescent="0.25">
      <c r="A6" s="30">
        <v>0.110578</v>
      </c>
      <c r="B6" s="31">
        <v>19.23151372869521</v>
      </c>
      <c r="C6" s="31">
        <v>19.306228276986538</v>
      </c>
      <c r="D6" s="31">
        <v>19.380942825277863</v>
      </c>
      <c r="E6" s="31">
        <v>19.455657373569192</v>
      </c>
      <c r="F6" s="31">
        <v>19.530371921860517</v>
      </c>
    </row>
    <row r="7" spans="1:6" x14ac:dyDescent="0.25">
      <c r="A7" s="30">
        <v>0.120578</v>
      </c>
      <c r="B7" s="31">
        <v>17.23929421368673</v>
      </c>
      <c r="C7" s="31">
        <v>17.30510350497416</v>
      </c>
      <c r="D7" s="32">
        <v>17.370912796261585</v>
      </c>
      <c r="E7" s="31">
        <v>17.43672208754901</v>
      </c>
      <c r="F7" s="31">
        <v>17.502531378836434</v>
      </c>
    </row>
    <row r="8" spans="1:6" x14ac:dyDescent="0.25">
      <c r="A8" s="30">
        <v>0.130578</v>
      </c>
      <c r="B8" s="31">
        <v>15.55495659775683</v>
      </c>
      <c r="C8" s="31">
        <v>15.613344423686197</v>
      </c>
      <c r="D8" s="31">
        <v>15.67173224961556</v>
      </c>
      <c r="E8" s="31">
        <v>15.730120075544928</v>
      </c>
      <c r="F8" s="31">
        <v>15.788507901474292</v>
      </c>
    </row>
    <row r="9" spans="1:6" x14ac:dyDescent="0.25">
      <c r="A9" s="30">
        <v>0.140578</v>
      </c>
      <c r="B9" s="31">
        <v>14.112636299013499</v>
      </c>
      <c r="C9" s="31">
        <v>14.16476355761138</v>
      </c>
      <c r="D9" s="31">
        <v>14.216890816209258</v>
      </c>
      <c r="E9" s="31">
        <v>14.269018074807137</v>
      </c>
      <c r="F9" s="31">
        <v>14.321145333405015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27914000000</v>
      </c>
      <c r="C5" s="18">
        <v>25813000000</v>
      </c>
      <c r="D5" s="18">
        <v>26415000000</v>
      </c>
      <c r="E5" s="18">
        <v>28502000000</v>
      </c>
      <c r="F5" s="8" t="s">
        <v>84</v>
      </c>
    </row>
    <row r="6" spans="1:6" x14ac:dyDescent="0.25">
      <c r="A6" t="s">
        <v>44</v>
      </c>
      <c r="B6" s="18">
        <v>1447000000</v>
      </c>
      <c r="C6" s="18">
        <v>1185000000</v>
      </c>
      <c r="D6" s="18">
        <v>873000000</v>
      </c>
      <c r="E6" s="18">
        <v>1021000000</v>
      </c>
      <c r="F6" s="8" t="s">
        <v>85</v>
      </c>
    </row>
    <row r="7" spans="1:6" x14ac:dyDescent="0.25">
      <c r="A7" t="s">
        <v>86</v>
      </c>
      <c r="B7" s="18">
        <v>563000000</v>
      </c>
      <c r="C7" s="18">
        <v>539000000</v>
      </c>
      <c r="D7" s="18">
        <v>537000000</v>
      </c>
      <c r="E7" s="18">
        <v>501000000</v>
      </c>
      <c r="F7" s="8" t="s">
        <v>87</v>
      </c>
    </row>
    <row r="8" spans="1:6" x14ac:dyDescent="0.25">
      <c r="A8" t="s">
        <v>88</v>
      </c>
      <c r="B8" s="18">
        <v>633000000</v>
      </c>
      <c r="C8" s="18">
        <v>438000000</v>
      </c>
      <c r="D8" s="18">
        <v>530000000</v>
      </c>
      <c r="E8" s="18">
        <v>635000000</v>
      </c>
      <c r="F8" s="8" t="s">
        <v>89</v>
      </c>
    </row>
    <row r="9" spans="1:6" x14ac:dyDescent="0.25">
      <c r="A9" t="s">
        <v>90</v>
      </c>
      <c r="B9" s="18">
        <v>129000000</v>
      </c>
      <c r="C9" s="18">
        <v>165000000</v>
      </c>
      <c r="D9" s="18">
        <v>251000000</v>
      </c>
      <c r="E9" s="18">
        <v>615000000</v>
      </c>
      <c r="F9" s="8" t="s">
        <v>91</v>
      </c>
    </row>
    <row r="10" spans="1:6" x14ac:dyDescent="0.25">
      <c r="A10" t="s">
        <v>92</v>
      </c>
      <c r="B10" s="18">
        <v>4316000000</v>
      </c>
      <c r="C10" s="18">
        <v>4148000000</v>
      </c>
      <c r="D10" s="18">
        <v>3751000000</v>
      </c>
      <c r="E10" s="18">
        <v>4198000000</v>
      </c>
      <c r="F10" s="8" t="s">
        <v>93</v>
      </c>
    </row>
    <row r="11" spans="1:6" x14ac:dyDescent="0.25">
      <c r="A11" t="s">
        <v>94</v>
      </c>
      <c r="B11" s="18">
        <v>2389000000</v>
      </c>
      <c r="C11" s="18">
        <v>2289000000</v>
      </c>
      <c r="D11" s="18">
        <v>2474000000</v>
      </c>
      <c r="E11" s="18">
        <v>3164000000</v>
      </c>
      <c r="F11" s="8" t="s">
        <v>95</v>
      </c>
    </row>
    <row r="12" spans="1:6" x14ac:dyDescent="0.25">
      <c r="A12" t="s">
        <v>32</v>
      </c>
      <c r="B12" s="34">
        <v>378000000</v>
      </c>
      <c r="C12" s="34">
        <v>398000000</v>
      </c>
      <c r="D12" s="34">
        <v>441000000</v>
      </c>
      <c r="E12" s="34">
        <v>462000000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2026-09-19T01:03:28Z</dcterms:modified>
</cp:coreProperties>
</file>