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<sst xmlns="http://schemas.openxmlformats.org/spreadsheetml/2006/main" count="111" uniqueCount="99">
  <si>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Federal Realty Investment Trust (FRT)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</si>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</sst>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0.05982700870532742</v>
      </c>
    </row>
    <row r="7" spans="1:2" x14ac:dyDescent="0.25">
      <c r="A7" t="s">
        <v>5</v>
      </c>
      <c r="B7" s="6">
        <v>0.34872900941316753</v>
      </c>
    </row>
    <row r="8" spans="1:2" x14ac:dyDescent="0.25">
      <c r="A8" t="s">
        <v>6</v>
      </c>
      <c r="B8" s="6">
        <v>0</v>
      </c>
    </row>
    <row r="9" spans="1:2" x14ac:dyDescent="0.25">
      <c r="A9" t="s">
        <v>7</v>
      </c>
      <c r="B9" s="6">
        <v>0.28455021399101277</v>
      </c>
    </row>
    <row r="10" spans="1:2" x14ac:dyDescent="0.25">
      <c r="A10" t="s">
        <v>8</v>
      </c>
      <c r="B10" s="6">
        <v>0.2739152726752048</v>
      </c>
    </row>
    <row r="11" spans="1:2" x14ac:dyDescent="0.25">
      <c r="A11" t="s">
        <v>9</v>
      </c>
      <c r="B11" s="6">
        <v>-0.04893035170312933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17.666491254660937</v>
      </c>
    </row>
    <row r="14" spans="1:3" x14ac:dyDescent="0.25">
      <c r="A14" t="s">
        <v>12</v>
      </c>
      <c r="B14" s="6">
        <v>0.08423160982292141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0.9457300000000001</v>
      </c>
      <c r="C19" s="8" t="s">
        <v>19</v>
      </c>
    </row>
    <row r="20" spans="1:2" x14ac:dyDescent="0.25">
      <c r="A20" t="s">
        <v>20</v>
      </c>
      <c r="B20" s="10">
        <f>B17+B19*B18</f>
        <v>0.10199515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9695567872</v>
      </c>
    </row>
    <row r="23" spans="1:2" x14ac:dyDescent="0.25">
      <c r="A23" t="s">
        <v>24</v>
      </c>
      <c r="B23" s="11">
        <v>5028307000</v>
      </c>
    </row>
    <row r="24" spans="1:2" x14ac:dyDescent="0.25">
      <c r="A24" t="s">
        <v>25</v>
      </c>
      <c r="B24" s="10">
        <f>B22/(B22+B23)</f>
        <v>0.6584929548972059</v>
      </c>
    </row>
    <row r="25" spans="1:2" x14ac:dyDescent="0.25">
      <c r="A25" t="s">
        <v>26</v>
      </c>
      <c r="B25" s="10">
        <f>1-B24</f>
        <v>0.34150704510279406</v>
      </c>
    </row>
    <row r="26" spans="1:2" x14ac:dyDescent="0.25">
      <c r="A26" t="s">
        <v>27</v>
      </c>
      <c r="B26" s="12">
        <f>B24*B20+B25*B21*(1-B8)</f>
        <v>0.08423160982292141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1278975000</v>
      </c>
      <c r="C29" s="8" t="s">
        <v>30</v>
      </c>
    </row>
    <row r="30" spans="1:2" x14ac:dyDescent="0.25">
      <c r="A30" t="s">
        <v>31</v>
      </c>
      <c r="B30" s="11">
        <v>4920892000</v>
      </c>
    </row>
    <row r="31" spans="1:2" x14ac:dyDescent="0.25">
      <c r="A31" t="s">
        <v>32</v>
      </c>
      <c r="B31" s="13">
        <v>86405000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0.05982700870532742</v>
      </c>
      <c r="C5" s="10">
        <f>Assumptions!B6</f>
        <v>0.05982700870532742</v>
      </c>
      <c r="D5" s="10">
        <f>Assumptions!B6</f>
        <v>0.05982700870532742</v>
      </c>
      <c r="E5" s="10">
        <f>Assumptions!B6</f>
        <v>0.05982700870532742</v>
      </c>
      <c r="F5" s="10">
        <f>Assumptions!B6</f>
        <v>0.05982700870532742</v>
      </c>
    </row>
    <row r="6" spans="1:6" x14ac:dyDescent="0.25">
      <c r="A6" t="s">
        <v>43</v>
      </c>
      <c r="B6" s="18">
        <f>Assumptions!B29*(1+B5)</f>
        <v>1355492248.4588962</v>
      </c>
      <c r="C6" s="18">
        <f>B6*(1+C5)</f>
        <v>1436587295.0074503</v>
      </c>
      <c r="D6" s="18">
        <f>C6*(1+D5)</f>
        <v>1522534015.6118238</v>
      </c>
      <c r="E6" s="18">
        <f>D6*(1+E5)</f>
        <v>1613622671.4179895</v>
      </c>
      <c r="F6" s="18">
        <f>E6*(1+F5)</f>
        <v>1710160889.0280273</v>
      </c>
    </row>
    <row r="7" spans="1:6" x14ac:dyDescent="0.25">
      <c r="A7" t="s">
        <v>5</v>
      </c>
      <c r="B7" s="10">
        <f>Assumptions!B7</f>
        <v>0.34872900941316753</v>
      </c>
      <c r="C7" s="10">
        <f>Assumptions!B7</f>
        <v>0.34872900941316753</v>
      </c>
      <c r="D7" s="10">
        <f>Assumptions!B7</f>
        <v>0.34872900941316753</v>
      </c>
      <c r="E7" s="10">
        <f>Assumptions!B7</f>
        <v>0.34872900941316753</v>
      </c>
      <c r="F7" s="10">
        <f>Assumptions!B7</f>
        <v>0.34872900941316753</v>
      </c>
    </row>
    <row r="8" spans="1:6" x14ac:dyDescent="0.25">
      <c r="A8" t="s">
        <v>44</v>
      </c>
      <c r="B8" s="18">
        <f>B6*B7</f>
        <v>472699469.07229805</v>
      </c>
      <c r="C8" s="18">
        <f>C6*C7</f>
        <v>500979664.32349</v>
      </c>
      <c r="D8" s="18">
        <f>D6*D7</f>
        <v>530951779.0621635</v>
      </c>
      <c r="E8" s="18">
        <f>E6*E7</f>
        <v>562717035.7702246</v>
      </c>
      <c r="F8" s="18">
        <f>F6*F7</f>
        <v>596382712.7678859</v>
      </c>
    </row>
    <row r="9" spans="1:6" x14ac:dyDescent="0.25">
      <c r="A9" t="s">
        <v>45</v>
      </c>
      <c r="B9" s="18">
        <f>B8*(1-Assumptions!B8)</f>
        <v>472699469.07229805</v>
      </c>
      <c r="C9" s="18">
        <f>C8*(1-Assumptions!B8)</f>
        <v>500979664.32349</v>
      </c>
      <c r="D9" s="18">
        <f>D8*(1-Assumptions!B8)</f>
        <v>530951779.0621635</v>
      </c>
      <c r="E9" s="18">
        <f>E8*(1-Assumptions!B8)</f>
        <v>562717035.7702246</v>
      </c>
      <c r="F9" s="18">
        <f>F8*(1-Assumptions!B8)</f>
        <v>596382712.7678859</v>
      </c>
    </row>
    <row r="10" spans="1:6" x14ac:dyDescent="0.25">
      <c r="A10" t="s">
        <v>46</v>
      </c>
      <c r="B10" s="18">
        <f>B6*Assumptions!B9</f>
        <v>385705609.362138</v>
      </c>
      <c r="C10" s="18">
        <f>C6*Assumptions!B9</f>
        <v>408781222.21114016</v>
      </c>
      <c r="D10" s="18">
        <f>D6*Assumptions!B9</f>
        <v>433237379.95094043</v>
      </c>
      <c r="E10" s="18">
        <f>E6*Assumptions!B9</f>
        <v>459156676.4527386</v>
      </c>
      <c r="F10" s="18">
        <f>F6*Assumptions!B9</f>
        <v>486626646.9319858</v>
      </c>
    </row>
    <row r="11" spans="1:6" x14ac:dyDescent="0.25">
      <c r="A11" t="s">
        <v>47</v>
      </c>
      <c r="B11" s="18">
        <f>-B6*Assumptions!B10</f>
        <v>-371290028.845745</v>
      </c>
      <c r="C11" s="18">
        <f>-C6*Assumptions!B10</f>
        <v>-393503200.63370067</v>
      </c>
      <c r="D11" s="18">
        <f>-D6*Assumptions!B10</f>
        <v>-417045320.04358727</v>
      </c>
      <c r="E11" s="18">
        <f>-E6*Assumptions!B10</f>
        <v>-441995894.036351</v>
      </c>
      <c r="F11" s="18">
        <f>-F6*Assumptions!B10</f>
        <v>-468439186.2365828</v>
      </c>
    </row>
    <row r="12" spans="1:6" x14ac:dyDescent="0.25">
      <c r="A12" t="s">
        <v>48</v>
      </c>
      <c r="B12" s="18">
        <f>-(B6-Assumptions!B29)*Assumptions!B11</f>
        <v>3744015.8784495196</v>
      </c>
      <c r="C12" s="18">
        <f>-(C6-B6)*Assumptions!B11</f>
        <v>3968009.1490024</v>
      </c>
      <c r="D12" s="18">
        <f>-(D6-C6)*Assumptions!B11</f>
        <v>4205403.2669025855</v>
      </c>
      <c r="E12" s="18">
        <f>-(E6-D6)*Assumptions!B11</f>
        <v>4456999.964760981</v>
      </c>
      <c r="F12" s="18">
        <f>-(F6-E6)*Assumptions!B11</f>
        <v>4723648.940452383</v>
      </c>
    </row>
    <row r="13" spans="1:6" x14ac:dyDescent="0.25">
      <c r="A13" s="19" t="s">
        <v>49</v>
      </c>
      <c r="B13" s="20">
        <f>B9+B10+B11+B12</f>
        <v>490859065.46714056</v>
      </c>
      <c r="C13" s="20">
        <f>C9+C10+C11+C12</f>
        <v>520225695.0499319</v>
      </c>
      <c r="D13" s="20">
        <f>D9+D10+D11+D12</f>
        <v>551349242.2364193</v>
      </c>
      <c r="E13" s="20">
        <f>E9+E10+E11+E12</f>
        <v>584334818.1513731</v>
      </c>
      <c r="F13" s="20">
        <f>F9+F10+F11+F12</f>
        <v>619293822.4037414</v>
      </c>
    </row>
    <row r="14" spans="1:6" x14ac:dyDescent="0.25">
      <c r="A14" t="s">
        <v>50</v>
      </c>
      <c r="B14" s="21">
        <f>1/(1+Assumptions!$B$26)^(1-0.5*Assumptions!$B$32)</f>
        <v>0.9603708460007843</v>
      </c>
      <c r="C14" s="21">
        <f>1/(1+Assumptions!$B$26)^(2-0.5*Assumptions!$B$32)</f>
        <v>0.8857617111510276</v>
      </c>
      <c r="D14" s="21">
        <f>1/(1+Assumptions!$B$26)^(3-0.5*Assumptions!$B$32)</f>
        <v>0.8169487986941201</v>
      </c>
      <c r="E14" s="21">
        <f>1/(1+Assumptions!$B$26)^(4-0.5*Assumptions!$B$32)</f>
        <v>0.7534818126429145</v>
      </c>
      <c r="F14" s="21">
        <f>1/(1+Assumptions!$B$26)^(5-0.5*Assumptions!$B$32)</f>
        <v>0.6949454395320337</v>
      </c>
    </row>
    <row r="15" spans="1:6" x14ac:dyDescent="0.25">
      <c r="A15" s="19" t="s">
        <v>51</v>
      </c>
      <c r="B15" s="20">
        <f>B13*B14</f>
        <v>471406735.9698321</v>
      </c>
      <c r="C15" s="20">
        <f>C13*C14</f>
        <v>460796001.83216035</v>
      </c>
      <c r="D15" s="20">
        <f>D13*D14</f>
        <v>450424101.1059562</v>
      </c>
      <c r="E15" s="20">
        <f>E13*E14</f>
        <v>440285657.97106445</v>
      </c>
      <c r="F15" s="20">
        <f>F13*F14</f>
        <v>430375417.6098412</v>
      </c>
    </row>
    <row r="17" spans="1:2" x14ac:dyDescent="0.25">
      <c r="A17" s="22" t="s">
        <v>52</v>
      </c>
      <c r="B17" s="23">
        <f>SUM(B15:F15)</f>
        <v>2253287914.4888544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619293822.4037414</v>
      </c>
    </row>
    <row r="5" spans="1:2" x14ac:dyDescent="0.25">
      <c r="A5" t="s">
        <v>56</v>
      </c>
      <c r="B5" s="18">
        <f>IF(Assumptions!$B$33=0,B4,B4-Forecast!F11-Forecast!F10-Forecast!F12)</f>
        <v>601644286.8018072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0.2968006910061086</v>
      </c>
    </row>
    <row r="7" spans="1:2" x14ac:dyDescent="0.25">
      <c r="A7" t="s">
        <v>58</v>
      </c>
      <c r="B7" s="18">
        <f>-MAX(Forecast!F9,0)*B6</f>
        <v>-178568440.06265375</v>
      </c>
    </row>
    <row r="8" spans="1:2" x14ac:dyDescent="0.25">
      <c r="A8" t="s">
        <v>59</v>
      </c>
      <c r="B8" s="18">
        <f>IF(OR(Assumptions!$B$33=0,Assumptions!B12&lt;=0),B5,MAX(B5+B7,0))</f>
        <v>423075846.7391534</v>
      </c>
    </row>
    <row r="9" spans="1:2" x14ac:dyDescent="0.25">
      <c r="A9" t="s">
        <v>60</v>
      </c>
      <c r="B9" s="18">
        <f>B8*(1+Assumptions!B12)/(Assumptions!B26-Assumptions!B12)</f>
        <v>7321306042.568803</v>
      </c>
    </row>
    <row r="10" spans="1:2" x14ac:dyDescent="0.25">
      <c r="A10" t="s">
        <v>61</v>
      </c>
      <c r="B10" s="18">
        <f>B9/(1+Assumptions!B26)^(5-0.5*Assumptions!B32)</f>
        <v>5087908245.70151</v>
      </c>
    </row>
    <row r="11" spans="1:2" x14ac:dyDescent="0.25">
      <c r="A11" t="s">
        <v>62</v>
      </c>
      <c r="B11" s="18">
        <f>Forecast!B17+B10</f>
        <v>7341196160.190365</v>
      </c>
    </row>
    <row r="12" spans="1:2" x14ac:dyDescent="0.25">
      <c r="A12" t="s">
        <v>63</v>
      </c>
      <c r="B12" s="18">
        <f>-Assumptions!B30</f>
        <v>-4920892000</v>
      </c>
    </row>
    <row r="13" spans="1:2" x14ac:dyDescent="0.25">
      <c r="A13" t="s">
        <v>64</v>
      </c>
      <c r="B13" s="18">
        <f>B11+B12</f>
        <v>2420304160.190365</v>
      </c>
    </row>
    <row r="14" spans="1:2" x14ac:dyDescent="0.25">
      <c r="A14" s="19" t="s">
        <v>65</v>
      </c>
      <c r="B14" s="24">
        <f>B13/Assumptions!B31</f>
        <v>28.01115861570933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1083009359.6998718</v>
      </c>
    </row>
    <row r="18" spans="1:2" x14ac:dyDescent="0.25">
      <c r="A18" t="s">
        <v>60</v>
      </c>
      <c r="B18" s="18">
        <f>B17*Assumptions!B13</f>
        <v>19132975381.853725</v>
      </c>
    </row>
    <row r="19" spans="1:2" x14ac:dyDescent="0.25">
      <c r="A19" t="s">
        <v>61</v>
      </c>
      <c r="B19" s="18">
        <f>B18/(1+Assumptions!B26)^(5-0.5*Assumptions!B32)</f>
        <v>13296373986.297918</v>
      </c>
    </row>
    <row r="20" spans="1:2" x14ac:dyDescent="0.25">
      <c r="A20" t="s">
        <v>62</v>
      </c>
      <c r="B20" s="18">
        <f>Forecast!B17+B19</f>
        <v>15549661900.786774</v>
      </c>
    </row>
    <row r="21" spans="1:2" x14ac:dyDescent="0.25">
      <c r="A21" t="s">
        <v>63</v>
      </c>
      <c r="B21" s="18">
        <f>-Assumptions!B30</f>
        <v>-4920892000</v>
      </c>
    </row>
    <row r="22" spans="1:2" x14ac:dyDescent="0.25">
      <c r="A22" t="s">
        <v>64</v>
      </c>
      <c r="B22" s="18">
        <f>B20+B21</f>
        <v>10628769900.786774</v>
      </c>
    </row>
    <row r="23" spans="1:2" x14ac:dyDescent="0.25">
      <c r="A23" s="19" t="s">
        <v>65</v>
      </c>
      <c r="B23" s="25">
        <f>B22/Assumptions!B31</f>
        <v>123.01105145288784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110.91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28.01115861570933</v>
      </c>
    </row>
    <row r="29" spans="1:2" x14ac:dyDescent="0.25">
      <c r="A29" s="19" t="s">
        <v>73</v>
      </c>
      <c r="B29" s="12">
        <f>B28/B26-1</f>
        <v>-0.7474424432809545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0.064232</v>
      </c>
      <c r="B5" s="31">
        <v>53.50362341919866</v>
      </c>
      <c r="C5" s="31">
        <v>53.9132197631545</v>
      </c>
      <c r="D5" s="31">
        <v>54.32281610711032</v>
      </c>
      <c r="E5" s="31">
        <v>54.73241245106612</v>
      </c>
      <c r="F5" s="31">
        <v>55.142008795021916</v>
      </c>
    </row>
    <row r="6" spans="1:6" x14ac:dyDescent="0.25">
      <c r="A6" s="30">
        <v>0.074232</v>
      </c>
      <c r="B6" s="31">
        <v>38.71068090922681</v>
      </c>
      <c r="C6" s="31">
        <v>39.05049265092087</v>
      </c>
      <c r="D6" s="31">
        <v>39.390304392614915</v>
      </c>
      <c r="E6" s="31">
        <v>39.73011613430897</v>
      </c>
      <c r="F6" s="31">
        <v>40.069927876003014</v>
      </c>
    </row>
    <row r="7" spans="1:6" x14ac:dyDescent="0.25">
      <c r="A7" s="30">
        <v>0.084232</v>
      </c>
      <c r="B7" s="31">
        <v>27.436288914469692</v>
      </c>
      <c r="C7" s="31">
        <v>27.723528188301337</v>
      </c>
      <c r="D7" s="32">
        <v>28.010767462132982</v>
      </c>
      <c r="E7" s="31">
        <v>28.298006735964627</v>
      </c>
      <c r="F7" s="31">
        <v>28.585246009796276</v>
      </c>
    </row>
    <row r="8" spans="1:6" x14ac:dyDescent="0.25">
      <c r="A8" s="30">
        <v>0.094232</v>
      </c>
      <c r="B8" s="31">
        <v>18.560013016396347</v>
      </c>
      <c r="C8" s="31">
        <v>18.806378673232615</v>
      </c>
      <c r="D8" s="31">
        <v>19.052744330068858</v>
      </c>
      <c r="E8" s="31">
        <v>19.299109986905123</v>
      </c>
      <c r="F8" s="31">
        <v>19.545475643741387</v>
      </c>
    </row>
    <row r="9" spans="1:6" x14ac:dyDescent="0.25">
      <c r="A9" s="30">
        <v>0.104232</v>
      </c>
      <c r="B9" s="31">
        <v>11.391407806546459</v>
      </c>
      <c r="C9" s="31">
        <v>11.60520321656662</v>
      </c>
      <c r="D9" s="31">
        <v>11.818998626586803</v>
      </c>
      <c r="E9" s="31">
        <v>12.032794036606962</v>
      </c>
      <c r="F9" s="31">
        <v>12.246589446627134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1278975000</v>
      </c>
      <c r="C5" s="18">
        <v>1202452000</v>
      </c>
      <c r="D5" s="18">
        <v>1132154000</v>
      </c>
      <c r="E5" s="18">
        <v>1074378000</v>
      </c>
      <c r="F5" s="8" t="s">
        <v>84</v>
      </c>
    </row>
    <row r="6" spans="1:6" x14ac:dyDescent="0.25">
      <c r="A6" t="s">
        <v>44</v>
      </c>
      <c r="B6" s="18">
        <v>459513000</v>
      </c>
      <c r="C6" s="18">
        <v>418316000</v>
      </c>
      <c r="D6" s="18">
        <v>396589000</v>
      </c>
      <c r="E6" s="18">
        <v>362551000</v>
      </c>
      <c r="F6" s="8" t="s">
        <v>85</v>
      </c>
    </row>
    <row r="7" spans="1:6" x14ac:dyDescent="0.25">
      <c r="A7" t="s">
        <v>86</v>
      </c>
      <c r="B7" s="18">
        <v>367842000</v>
      </c>
      <c r="C7" s="18">
        <v>342598000</v>
      </c>
      <c r="D7" s="18">
        <v>321763000</v>
      </c>
      <c r="E7" s="18">
        <v>302409000</v>
      </c>
      <c r="F7" s="8" t="s">
        <v>87</v>
      </c>
    </row>
    <row r="8" spans="1:6" x14ac:dyDescent="0.25">
      <c r="A8" t="s">
        <v>88</v>
      </c>
      <c r="B8" s="18">
        <v>291338000</v>
      </c>
      <c r="C8" s="18">
        <v>246760000</v>
      </c>
      <c r="D8" s="18">
        <v>311120000</v>
      </c>
      <c r="E8" s="18">
        <v>416701000</v>
      </c>
      <c r="F8" s="8" t="s">
        <v>89</v>
      </c>
    </row>
    <row r="9" spans="1:6" x14ac:dyDescent="0.25">
      <c r="A9" t="s">
        <v>90</v>
      </c>
      <c r="B9" s="18">
        <v>-6152000</v>
      </c>
      <c r="C9" s="18">
        <v>2535000</v>
      </c>
      <c r="D9" s="18">
        <v>-2827000</v>
      </c>
      <c r="E9" s="18">
        <v>2840000</v>
      </c>
      <c r="F9" s="8" t="s">
        <v>91</v>
      </c>
    </row>
    <row r="10" spans="1:6" x14ac:dyDescent="0.25">
      <c r="A10" t="s">
        <v>92</v>
      </c>
      <c r="B10" s="18">
        <v>5028307000</v>
      </c>
      <c r="C10" s="18">
        <v>4561252000</v>
      </c>
      <c r="D10" s="18">
        <v>4687717000</v>
      </c>
      <c r="E10" s="18">
        <v>4474796000</v>
      </c>
      <c r="F10" s="8" t="s">
        <v>93</v>
      </c>
    </row>
    <row r="11" spans="1:6" x14ac:dyDescent="0.25">
      <c r="A11" t="s">
        <v>94</v>
      </c>
      <c r="B11" s="18">
        <v>107415000</v>
      </c>
      <c r="C11" s="18">
        <v>123409000</v>
      </c>
      <c r="D11" s="18">
        <v>250825000</v>
      </c>
      <c r="E11" s="18">
        <v>85558000</v>
      </c>
      <c r="F11" s="8" t="s">
        <v>95</v>
      </c>
    </row>
    <row r="12" spans="1:6" x14ac:dyDescent="0.25">
      <c r="A12" t="s">
        <v>32</v>
      </c>
      <c r="B12" s="34">
        <v>86405000</v>
      </c>
      <c r="C12" s="34">
        <v>83566000</v>
      </c>
      <c r="D12" s="34">
        <v>81313000</v>
      </c>
      <c r="E12" s="34">
        <v>80508000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2026-09-19T00:06:54Z</dcterms:modified>
</cp:coreProperties>
</file>