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<sst xmlns="http://schemas.openxmlformats.org/spreadsheetml/2006/main" count="118" uniqueCount="101">
  <si>
    <t>Fonterra Shareholders Fund (FSF.NZ)</t>
  </si>
  <si>
    <t>DCF Studio - Base case</t>
  </si>
  <si>
    <t>Blue figures on a cream fill are inputs. Every other figure is a formula - change an input and the model reprices. Currency figures are NZD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</si>
  <si>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</si>
  <si>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</si>
  <si>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</si>
  <si>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</si>
  <si>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</si>
  <si>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</si>
  <si>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</si>
  <si>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</si>
  <si>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</si>
  <si>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</si>
  <si>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</si>
  <si>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</si>
  <si>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</si>
  <si>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NZD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</si>
  <si>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</si>
  <si>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</si>
  <si>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</si>
  <si>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</si>
  <si>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</si>
  <si>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Assumed: risk-free + 2bp (interest expense not reported)</t>
  </si>
  <si>
    <t>Market capitalisation (NZD m)</t>
  </si>
  <si>
    <t>Total debt (NZD m)</t>
  </si>
  <si>
    <t>Equity weight</t>
  </si>
  <si>
    <t>Debt weight</t>
  </si>
  <si>
    <t>WACC</t>
  </si>
  <si>
    <t>Base year</t>
  </si>
  <si>
    <t>Revenue, last reported year (NZD m)</t>
  </si>
  <si>
    <t>Fiscal year ended 2025-07-31</t>
  </si>
  <si>
    <t>Net debt (NZD m)</t>
  </si>
  <si>
    <t>Diluted shares</t>
  </si>
  <si>
    <t>Mid-year discounting (1 = yes, 0 = no)</t>
  </si>
  <si>
    <t>Terminal year on a steady-state footing (1 = yes, 0 = no)</t>
  </si>
  <si>
    <t>Forecast cashflows (NZD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</si>
  <si>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</si>
  <si>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</si>
  <si>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</si>
  <si>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</si>
  <si>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</si>
  <si>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</si>
  <si>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</si>
  <si>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</si>
  <si>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</si>
  <si>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</si>
  <si>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</si>
  <si>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</si>
  <si>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</si>
  <si>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</si>
  <si>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</si>
  <si>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</si>
  <si>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</si>
  <si>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(NZD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</si>
  <si>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</si>
  <si>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</si>
  <si>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</si>
  <si>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</si>
  <si>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</si>
  <si>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</si>
  <si>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</si>
  <si>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</si>
  <si>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</si>
  <si>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</si>
  <si>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</si>
  <si>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</si>
  <si>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</si>
  <si>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</si>
  <si>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</si>
  <si>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(NZD)</t>
  </si>
  <si>
    <t>Conversion, NZD to NZD</t>
  </si>
  <si>
    <t>Same currency, no conversion</t>
  </si>
  <si>
    <t>Value per share (NZD)</t>
  </si>
  <si>
    <t>Implied upside</t>
  </si>
  <si>
    <t>Value per share (NZD)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</si>
  <si>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</si>
  <si>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(NZD m, except shares)</t>
  </si>
  <si>
    <t>What the model was built from. "derived" means the figure was not reported and was computed - the note says how.</t>
  </si>
  <si>
    <t>Fiscal year end</t>
  </si>
  <si>
    <t>2025-07-31</t>
  </si>
  <si>
    <t>2024-07-31</t>
  </si>
  <si>
    <t>2023-07-31</t>
  </si>
  <si>
    <t>Yahoo field, latest year</t>
  </si>
  <si>
    <t>totalRevenue</t>
  </si>
  <si>
    <t>derived</t>
  </si>
  <si>
    <t>Depreciation &amp; amortisation</t>
  </si>
  <si>
    <t>Capital expenditure</t>
  </si>
  <si>
    <t>Change in working capital</t>
  </si>
  <si>
    <t>Total debt</t>
  </si>
  <si>
    <t>Cash and 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</si>
  <si>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</si>
  <si>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</si>
  <si>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</si>
  <si>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Some line items were not reported and have been derived. Each one is labelled in the workings below.</t>
  </si>
  <si>
    <t>Adjusted: Only 3 year(s) of history available to anchor assumptions on.</t>
  </si>
  <si>
    <t>Adjusted: Reported capital expenditure averages just 0.00% of revenue, which is too low to be the company's real investment - property trusts and similar structures invest through lines that are not reported as capex. Capex has been set to 1.00%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</si>
  <si>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Adjusted: Free cashflow is negative in at least one forecast year, so terminal value carries most of the valuation.</t>
  </si>
  <si>
    <t>Adjusted: Capital expenditure runs at 1.0% of revenue against depreciation of 0.0%.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</si>
  <si>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NZD assumption - no free live source available for this market.</t>
  </si>
  <si>
    <t>No usable EV/EBITDA (EBITDA is not positive), so the exit multiple falls back to 8x.</t>
  </si>
  <si>
    <t>Data: Yahoo Finance. Risk-free rate: NZD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</si>
</sst>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0.5</v>
      </c>
    </row>
    <row r="7" spans="1:2" x14ac:dyDescent="0.25">
      <c r="A7" t="s">
        <v>5</v>
      </c>
      <c r="B7" s="6">
        <v>0</v>
      </c>
    </row>
    <row r="8" spans="1:2" x14ac:dyDescent="0.25">
      <c r="A8" t="s">
        <v>6</v>
      </c>
      <c r="B8" s="6">
        <v>0.28</v>
      </c>
    </row>
    <row r="9" spans="1:2" x14ac:dyDescent="0.25">
      <c r="A9" t="s">
        <v>7</v>
      </c>
      <c r="B9" s="6">
        <v>0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0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0.0745503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0.45461999999999997</v>
      </c>
      <c r="C19" s="8" t="s">
        <v>19</v>
      </c>
    </row>
    <row r="20" spans="1:2" x14ac:dyDescent="0.25">
      <c r="A20" t="s">
        <v>20</v>
      </c>
      <c r="B20" s="10">
        <f>B17+B19*B18</f>
        <v>0.0745503</v>
      </c>
    </row>
    <row r="21" spans="1:3" x14ac:dyDescent="0.25">
      <c r="A21" t="s">
        <v>21</v>
      </c>
      <c r="B21" s="6">
        <v>0.065</v>
      </c>
      <c r="C21" s="8" t="s">
        <v>22</v>
      </c>
    </row>
    <row r="22" spans="1:2" x14ac:dyDescent="0.25">
      <c r="A22" t="s">
        <v>23</v>
      </c>
      <c r="B22" s="11">
        <v>875399488</v>
      </c>
    </row>
    <row r="23" spans="1:2" x14ac:dyDescent="0.25">
      <c r="A23" t="s">
        <v>24</v>
      </c>
      <c r="B23" s="11">
        <v>0</v>
      </c>
    </row>
    <row r="24" spans="1:2" x14ac:dyDescent="0.25">
      <c r="A24" t="s">
        <v>25</v>
      </c>
      <c r="B24" s="10">
        <f>B22/(B22+B23)</f>
        <v>1</v>
      </c>
    </row>
    <row r="25" spans="1:2" x14ac:dyDescent="0.25">
      <c r="A25" t="s">
        <v>26</v>
      </c>
      <c r="B25" s="10">
        <f>1-B24</f>
        <v>0</v>
      </c>
    </row>
    <row r="26" spans="1:2" x14ac:dyDescent="0.25">
      <c r="A26" t="s">
        <v>27</v>
      </c>
      <c r="B26" s="12">
        <f>B24*B20+B25*B21*(1-B8)</f>
        <v>0.0745503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67000000</v>
      </c>
      <c r="C29" s="8" t="s">
        <v>30</v>
      </c>
    </row>
    <row r="30" spans="1:2" x14ac:dyDescent="0.25">
      <c r="A30" t="s">
        <v>31</v>
      </c>
      <c r="B30" s="11">
        <v>0</v>
      </c>
    </row>
    <row r="31" spans="1:2" x14ac:dyDescent="0.25">
      <c r="A31" t="s">
        <v>32</v>
      </c>
      <c r="B31" s="13">
        <v>107410984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0.5</v>
      </c>
      <c r="C5" s="10">
        <f>Assumptions!B6</f>
        <v>0.5</v>
      </c>
      <c r="D5" s="10">
        <f>Assumptions!B6</f>
        <v>0.5</v>
      </c>
      <c r="E5" s="10">
        <f>Assumptions!B6</f>
        <v>0.5</v>
      </c>
      <c r="F5" s="10">
        <f>Assumptions!B6</f>
        <v>0.5</v>
      </c>
    </row>
    <row r="6" spans="1:6" x14ac:dyDescent="0.25">
      <c r="A6" t="s">
        <v>43</v>
      </c>
      <c r="B6" s="18">
        <f>Assumptions!B29*(1+B5)</f>
        <v>100500000</v>
      </c>
      <c r="C6" s="18">
        <f>B6*(1+C5)</f>
        <v>150750000</v>
      </c>
      <c r="D6" s="18">
        <f>C6*(1+D5)</f>
        <v>226125000</v>
      </c>
      <c r="E6" s="18">
        <f>D6*(1+E5)</f>
        <v>339187500</v>
      </c>
      <c r="F6" s="18">
        <f>E6*(1+F5)</f>
        <v>508781250</v>
      </c>
    </row>
    <row r="7" spans="1:6" x14ac:dyDescent="0.25">
      <c r="A7" t="s">
        <v>5</v>
      </c>
      <c r="B7" s="10">
        <f>Assumptions!B7</f>
        <v>0</v>
      </c>
      <c r="C7" s="10">
        <f>Assumptions!B7</f>
        <v>0</v>
      </c>
      <c r="D7" s="10">
        <f>Assumptions!B7</f>
        <v>0</v>
      </c>
      <c r="E7" s="10">
        <f>Assumptions!B7</f>
        <v>0</v>
      </c>
      <c r="F7" s="10">
        <f>Assumptions!B7</f>
        <v>0</v>
      </c>
    </row>
    <row r="8" spans="1:6" x14ac:dyDescent="0.25">
      <c r="A8" t="s">
        <v>44</v>
      </c>
      <c r="B8" s="18">
        <f>B6*B7</f>
        <v>0</v>
      </c>
      <c r="C8" s="18">
        <f>C6*C7</f>
        <v>0</v>
      </c>
      <c r="D8" s="18">
        <f>D6*D7</f>
        <v>0</v>
      </c>
      <c r="E8" s="18">
        <f>E6*E7</f>
        <v>0</v>
      </c>
      <c r="F8" s="18">
        <f>F6*F7</f>
        <v>0</v>
      </c>
    </row>
    <row r="9" spans="1:6" x14ac:dyDescent="0.25">
      <c r="A9" t="s">
        <v>45</v>
      </c>
      <c r="B9" s="18">
        <f>B8*(1-Assumptions!B8)</f>
        <v>0</v>
      </c>
      <c r="C9" s="18">
        <f>C8*(1-Assumptions!B8)</f>
        <v>0</v>
      </c>
      <c r="D9" s="18">
        <f>D8*(1-Assumptions!B8)</f>
        <v>0</v>
      </c>
      <c r="E9" s="18">
        <f>E8*(1-Assumptions!B8)</f>
        <v>0</v>
      </c>
      <c r="F9" s="18">
        <f>F8*(1-Assumptions!B8)</f>
        <v>0</v>
      </c>
    </row>
    <row r="10" spans="1:6" x14ac:dyDescent="0.25">
      <c r="A10" t="s">
        <v>46</v>
      </c>
      <c r="B10" s="18">
        <f>B6*Assumptions!B9</f>
        <v>0</v>
      </c>
      <c r="C10" s="18">
        <f>C6*Assumptions!B9</f>
        <v>0</v>
      </c>
      <c r="D10" s="18">
        <f>D6*Assumptions!B9</f>
        <v>0</v>
      </c>
      <c r="E10" s="18">
        <f>E6*Assumptions!B9</f>
        <v>0</v>
      </c>
      <c r="F10" s="18">
        <f>F6*Assumptions!B9</f>
        <v>0</v>
      </c>
    </row>
    <row r="11" spans="1:6" x14ac:dyDescent="0.25">
      <c r="A11" t="s">
        <v>47</v>
      </c>
      <c r="B11" s="18">
        <f>-B6*Assumptions!B10</f>
        <v>-1005000</v>
      </c>
      <c r="C11" s="18">
        <f>-C6*Assumptions!B10</f>
        <v>-1507500</v>
      </c>
      <c r="D11" s="18">
        <f>-D6*Assumptions!B10</f>
        <v>-2261250</v>
      </c>
      <c r="E11" s="18">
        <f>-E6*Assumptions!B10</f>
        <v>-3391875</v>
      </c>
      <c r="F11" s="18">
        <f>-F6*Assumptions!B10</f>
        <v>-5087812.5</v>
      </c>
    </row>
    <row r="12" spans="1:6" x14ac:dyDescent="0.25">
      <c r="A12" t="s">
        <v>48</v>
      </c>
      <c r="B12" s="18">
        <f>-(B6-Assumptions!B29)*Assumptions!B11</f>
        <v>0</v>
      </c>
      <c r="C12" s="18">
        <f>-(C6-B6)*Assumptions!B11</f>
        <v>0</v>
      </c>
      <c r="D12" s="18">
        <f>-(D6-C6)*Assumptions!B11</f>
        <v>0</v>
      </c>
      <c r="E12" s="18">
        <f>-(E6-D6)*Assumptions!B11</f>
        <v>0</v>
      </c>
      <c r="F12" s="18">
        <f>-(F6-E6)*Assumptions!B11</f>
        <v>0</v>
      </c>
    </row>
    <row r="13" spans="1:6" x14ac:dyDescent="0.25">
      <c r="A13" s="19" t="s">
        <v>49</v>
      </c>
      <c r="B13" s="20">
        <f>B9+B10+B11+B12</f>
        <v>-1005000</v>
      </c>
      <c r="C13" s="20">
        <f>C9+C10+C11+C12</f>
        <v>-1507500</v>
      </c>
      <c r="D13" s="20">
        <f>D9+D10+D11+D12</f>
        <v>-2261250</v>
      </c>
      <c r="E13" s="20">
        <f>E9+E10+E11+E12</f>
        <v>-3391875</v>
      </c>
      <c r="F13" s="20">
        <f>F9+F10+F11+F12</f>
        <v>-5087812.5</v>
      </c>
    </row>
    <row r="14" spans="1:6" x14ac:dyDescent="0.25">
      <c r="A14" t="s">
        <v>50</v>
      </c>
      <c r="B14" s="21">
        <f>1/(1+Assumptions!$B$26)^(1-0.5*Assumptions!$B$32)</f>
        <v>0.9646874421648839</v>
      </c>
      <c r="C14" s="21">
        <f>1/(1+Assumptions!$B$26)^(2-0.5*Assumptions!$B$32)</f>
        <v>0.8977592227789466</v>
      </c>
      <c r="D14" s="21">
        <f>1/(1+Assumptions!$B$26)^(3-0.5*Assumptions!$B$32)</f>
        <v>0.8354743586958624</v>
      </c>
      <c r="E14" s="21">
        <f>1/(1+Assumptions!$B$26)^(4-0.5*Assumptions!$B$32)</f>
        <v>0.7775107025663315</v>
      </c>
      <c r="F14" s="21">
        <f>1/(1+Assumptions!$B$26)^(5-0.5*Assumptions!$B$32)</f>
        <v>0.7235684570246098</v>
      </c>
    </row>
    <row r="15" spans="1:6" x14ac:dyDescent="0.25">
      <c r="A15" s="19" t="s">
        <v>51</v>
      </c>
      <c r="B15" s="20">
        <f>B13*B14</f>
        <v>-969510.8793757083</v>
      </c>
      <c r="C15" s="20">
        <f>C13*C14</f>
        <v>-1353372.028339262</v>
      </c>
      <c r="D15" s="20">
        <f>D13*D14</f>
        <v>-1889216.393601019</v>
      </c>
      <c r="E15" s="20">
        <f>E13*E14</f>
        <v>-2637219.1142671756</v>
      </c>
      <c r="F15" s="20">
        <f>F13*F14</f>
        <v>-3681380.6402555224</v>
      </c>
    </row>
    <row r="17" spans="1:2" x14ac:dyDescent="0.25">
      <c r="A17" s="22" t="s">
        <v>52</v>
      </c>
      <c r="B17" s="23">
        <f>SUM(B15:F15)</f>
        <v>-10530699.055838687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-5087812.5</v>
      </c>
    </row>
    <row r="5" spans="1:2" x14ac:dyDescent="0.25">
      <c r="A5" t="s">
        <v>56</v>
      </c>
      <c r="B5" s="18">
        <f>IF(Assumptions!$B$33=0,B4,B4-Forecast!F11-Forecast!F10-Forecast!F12)</f>
        <v>0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0.33534405629487746</v>
      </c>
    </row>
    <row r="7" spans="1:2" x14ac:dyDescent="0.25">
      <c r="A7" t="s">
        <v>58</v>
      </c>
      <c r="B7" s="18">
        <f>-MAX(Forecast!F9,0)*B6</f>
        <v>0</v>
      </c>
    </row>
    <row r="8" spans="1:2" x14ac:dyDescent="0.25">
      <c r="A8" t="s">
        <v>59</v>
      </c>
      <c r="B8" s="18">
        <f>IF(OR(Assumptions!$B$33=0,Assumptions!B12&lt;=0),B5,MAX(B5+B7,0))</f>
        <v>0</v>
      </c>
    </row>
    <row r="9" spans="1:2" x14ac:dyDescent="0.25">
      <c r="A9" t="s">
        <v>60</v>
      </c>
      <c r="B9" s="18">
        <f>B8*(1+Assumptions!B12)/(Assumptions!B26-Assumptions!B12)</f>
        <v>0</v>
      </c>
    </row>
    <row r="10" spans="1:2" x14ac:dyDescent="0.25">
      <c r="A10" t="s">
        <v>61</v>
      </c>
      <c r="B10" s="18">
        <f>B9/(1+Assumptions!B26)^(5-0.5*Assumptions!B32)</f>
        <v>0</v>
      </c>
    </row>
    <row r="11" spans="1:2" x14ac:dyDescent="0.25">
      <c r="A11" t="s">
        <v>62</v>
      </c>
      <c r="B11" s="18">
        <f>Forecast!B17+B10</f>
        <v>-10530699.055838687</v>
      </c>
    </row>
    <row r="12" spans="1:2" x14ac:dyDescent="0.25">
      <c r="A12" t="s">
        <v>63</v>
      </c>
      <c r="B12" s="18">
        <f>-Assumptions!B30</f>
        <v>0</v>
      </c>
    </row>
    <row r="13" spans="1:2" x14ac:dyDescent="0.25">
      <c r="A13" t="s">
        <v>64</v>
      </c>
      <c r="B13" s="18">
        <f>B11+B12</f>
        <v>-10530699.055838687</v>
      </c>
    </row>
    <row r="14" spans="1:2" x14ac:dyDescent="0.25">
      <c r="A14" s="19" t="s">
        <v>65</v>
      </c>
      <c r="B14" s="24">
        <f>B13/Assumptions!B31</f>
        <v>-0.09804117478188905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0</v>
      </c>
    </row>
    <row r="18" spans="1:2" x14ac:dyDescent="0.25">
      <c r="A18" t="s">
        <v>60</v>
      </c>
      <c r="B18" s="18">
        <f>B17*Assumptions!B13</f>
        <v>0</v>
      </c>
    </row>
    <row r="19" spans="1:2" x14ac:dyDescent="0.25">
      <c r="A19" t="s">
        <v>61</v>
      </c>
      <c r="B19" s="18">
        <f>B18/(1+Assumptions!B26)^(5-0.5*Assumptions!B32)</f>
        <v>0</v>
      </c>
    </row>
    <row r="20" spans="1:2" x14ac:dyDescent="0.25">
      <c r="A20" t="s">
        <v>62</v>
      </c>
      <c r="B20" s="18">
        <f>Forecast!B17+B19</f>
        <v>-10530699.055838687</v>
      </c>
    </row>
    <row r="21" spans="1:2" x14ac:dyDescent="0.25">
      <c r="A21" t="s">
        <v>63</v>
      </c>
      <c r="B21" s="18">
        <f>-Assumptions!B30</f>
        <v>0</v>
      </c>
    </row>
    <row r="22" spans="1:2" x14ac:dyDescent="0.25">
      <c r="A22" t="s">
        <v>64</v>
      </c>
      <c r="B22" s="18">
        <f>B20+B21</f>
        <v>-10530699.055838687</v>
      </c>
    </row>
    <row r="23" spans="1:2" x14ac:dyDescent="0.25">
      <c r="A23" s="19" t="s">
        <v>65</v>
      </c>
      <c r="B23" s="25">
        <f>B22/Assumptions!B31</f>
        <v>-0.09804117478188905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8.15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-0.09804117478188905</v>
      </c>
    </row>
    <row r="29" spans="1:2" x14ac:dyDescent="0.25">
      <c r="A29" s="19" t="s">
        <v>73</v>
      </c>
      <c r="B29" s="12">
        <f>B28/B26-1</f>
        <v>-1.0120295919977778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0.05455</v>
      </c>
      <c r="B5" s="31">
        <v>-0.10402492455459648</v>
      </c>
      <c r="C5" s="31">
        <v>-0.10402492455459648</v>
      </c>
      <c r="D5" s="31">
        <v>-0.10402492455459648</v>
      </c>
      <c r="E5" s="31">
        <v>-0.10402492455459648</v>
      </c>
      <c r="F5" s="31">
        <v>-0.10402492455459648</v>
      </c>
    </row>
    <row r="6" spans="1:6" x14ac:dyDescent="0.25">
      <c r="A6" s="30">
        <v>0.06455</v>
      </c>
      <c r="B6" s="31">
        <v>-0.1009670440239124</v>
      </c>
      <c r="C6" s="31">
        <v>-0.1009670440239124</v>
      </c>
      <c r="D6" s="31">
        <v>-0.1009670440239124</v>
      </c>
      <c r="E6" s="31">
        <v>-0.1009670440239124</v>
      </c>
      <c r="F6" s="31">
        <v>-0.1009670440239124</v>
      </c>
    </row>
    <row r="7" spans="1:6" x14ac:dyDescent="0.25">
      <c r="A7" s="30">
        <v>0.07455</v>
      </c>
      <c r="B7" s="31">
        <v>-0.09804126064599518</v>
      </c>
      <c r="C7" s="31">
        <v>-0.09804126064599518</v>
      </c>
      <c r="D7" s="32">
        <v>-0.09804126064599518</v>
      </c>
      <c r="E7" s="31">
        <v>-0.09804126064599518</v>
      </c>
      <c r="F7" s="31">
        <v>-0.09804126064599518</v>
      </c>
    </row>
    <row r="8" spans="1:6" x14ac:dyDescent="0.25">
      <c r="A8" s="30">
        <v>0.08455</v>
      </c>
      <c r="B8" s="31">
        <v>-0.09524047821314073</v>
      </c>
      <c r="C8" s="31">
        <v>-0.09524047821314073</v>
      </c>
      <c r="D8" s="31">
        <v>-0.09524047821314073</v>
      </c>
      <c r="E8" s="31">
        <v>-0.09524047821314073</v>
      </c>
      <c r="F8" s="31">
        <v>-0.09524047821314073</v>
      </c>
    </row>
    <row r="9" spans="1:6" x14ac:dyDescent="0.25">
      <c r="A9" s="30">
        <v>0.09455</v>
      </c>
      <c r="B9" s="31">
        <v>-0.09255804946118298</v>
      </c>
      <c r="C9" s="31">
        <v>-0.09255804946118298</v>
      </c>
      <c r="D9" s="31">
        <v>-0.09255804946118298</v>
      </c>
      <c r="E9" s="31">
        <v>-0.09255804946118298</v>
      </c>
      <c r="F9" s="31">
        <v>-0.09255804946118298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4" width="17" customWidth="1"/>
    <col min="5" max="5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5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33" t="s">
        <v>82</v>
      </c>
    </row>
    <row r="5" spans="1:5" x14ac:dyDescent="0.25">
      <c r="A5" t="s">
        <v>43</v>
      </c>
      <c r="B5" s="18">
        <v>67000000</v>
      </c>
      <c r="C5" s="18">
        <v>59000000</v>
      </c>
      <c r="D5" s="18">
        <v>27000000</v>
      </c>
      <c r="E5" s="8" t="s">
        <v>83</v>
      </c>
    </row>
    <row r="6" spans="1:5" x14ac:dyDescent="0.25">
      <c r="A6" t="s">
        <v>44</v>
      </c>
      <c r="B6" s="18">
        <v>0</v>
      </c>
      <c r="C6" s="18">
        <v>0</v>
      </c>
      <c r="D6" s="18">
        <v>0</v>
      </c>
      <c r="E6" s="8" t="s">
        <v>84</v>
      </c>
    </row>
    <row r="7" spans="1:5" x14ac:dyDescent="0.25">
      <c r="A7" t="s">
        <v>85</v>
      </c>
      <c r="B7" s="18">
        <v>0</v>
      </c>
      <c r="C7" s="18">
        <v>0</v>
      </c>
      <c r="D7" s="18">
        <v>0</v>
      </c>
      <c r="E7" s="8" t="s">
        <v>84</v>
      </c>
    </row>
    <row r="8" spans="1:5" x14ac:dyDescent="0.25">
      <c r="A8" t="s">
        <v>86</v>
      </c>
      <c r="B8" s="18">
        <v>0</v>
      </c>
      <c r="C8" s="18">
        <v>0</v>
      </c>
      <c r="D8" s="18">
        <v>0</v>
      </c>
      <c r="E8" s="8" t="s">
        <v>84</v>
      </c>
    </row>
    <row r="9" spans="1:5" x14ac:dyDescent="0.25">
      <c r="A9" t="s">
        <v>87</v>
      </c>
      <c r="B9" s="18">
        <v>0</v>
      </c>
      <c r="C9" s="18">
        <v>0</v>
      </c>
      <c r="D9" s="18">
        <v>0</v>
      </c>
      <c r="E9" s="8" t="s">
        <v>84</v>
      </c>
    </row>
    <row r="10" spans="1:5" x14ac:dyDescent="0.25">
      <c r="A10" t="s">
        <v>88</v>
      </c>
      <c r="B10" s="18">
        <v>0</v>
      </c>
      <c r="C10" s="18">
        <v>0</v>
      </c>
      <c r="D10" s="18">
        <v>0</v>
      </c>
      <c r="E10" s="8" t="s">
        <v>84</v>
      </c>
    </row>
    <row r="11" spans="1:5" x14ac:dyDescent="0.25">
      <c r="A11" t="s">
        <v>89</v>
      </c>
      <c r="B11" s="18">
        <v>0</v>
      </c>
      <c r="C11" s="18">
        <v>0</v>
      </c>
      <c r="D11" s="18">
        <v>0</v>
      </c>
      <c r="E11" s="8" t="s">
        <v>84</v>
      </c>
    </row>
    <row r="12" spans="1:5" x14ac:dyDescent="0.25">
      <c r="A12" t="s">
        <v>32</v>
      </c>
      <c r="B12" s="34">
        <v>107410984</v>
      </c>
      <c r="C12" s="34">
        <v>107410984</v>
      </c>
      <c r="D12" s="34">
        <v>107410984</v>
      </c>
      <c r="E12" s="8" t="s">
        <v>90</v>
      </c>
    </row>
    <row r="15" spans="1:1" x14ac:dyDescent="0.25">
      <c r="A15" s="19" t="s">
        <v>91</v>
      </c>
    </row>
    <row r="16" ht="54" customHeight="1" spans="1:5" x14ac:dyDescent="0.25">
      <c r="A16" s="35" t="s">
        <v>92</v>
      </c>
      <c r="B16" s="35"/>
      <c r="C16" s="35"/>
      <c r="D16" s="35"/>
      <c r="E16" s="35"/>
    </row>
    <row r="17" ht="22" customHeight="1" spans="1:5" x14ac:dyDescent="0.25">
      <c r="A17" s="35" t="s">
        <v>93</v>
      </c>
      <c r="B17" s="35"/>
      <c r="C17" s="35"/>
      <c r="D17" s="35"/>
      <c r="E17" s="35"/>
    </row>
    <row r="18" ht="22" customHeight="1" spans="1:5" x14ac:dyDescent="0.25">
      <c r="A18" s="35" t="s">
        <v>94</v>
      </c>
      <c r="B18" s="35"/>
      <c r="C18" s="35"/>
      <c r="D18" s="35"/>
      <c r="E18" s="35"/>
    </row>
    <row r="19" ht="86" customHeight="1" spans="1:5" x14ac:dyDescent="0.25">
      <c r="A19" s="35" t="s">
        <v>95</v>
      </c>
      <c r="B19" s="35"/>
      <c r="C19" s="35"/>
      <c r="D19" s="35"/>
      <c r="E19" s="35"/>
    </row>
    <row r="20" ht="22" customHeight="1" spans="1:5" x14ac:dyDescent="0.25">
      <c r="A20" s="35" t="s">
        <v>96</v>
      </c>
      <c r="B20" s="35"/>
      <c r="C20" s="35"/>
      <c r="D20" s="35"/>
      <c r="E20" s="35"/>
    </row>
    <row r="21" ht="54" customHeight="1" spans="1:5" x14ac:dyDescent="0.25">
      <c r="A21" s="35" t="s">
        <v>97</v>
      </c>
      <c r="B21" s="35"/>
      <c r="C21" s="35"/>
      <c r="D21" s="35"/>
      <c r="E21" s="35"/>
    </row>
    <row r="22" ht="22" customHeight="1" spans="1:5" x14ac:dyDescent="0.25">
      <c r="A22" s="35" t="s">
        <v>98</v>
      </c>
      <c r="B22" s="35"/>
      <c r="C22" s="35"/>
      <c r="D22" s="35"/>
      <c r="E22" s="35"/>
    </row>
    <row r="23" ht="22" customHeight="1" spans="1:5" x14ac:dyDescent="0.25">
      <c r="A23" s="35" t="s">
        <v>99</v>
      </c>
      <c r="B23" s="35"/>
      <c r="C23" s="35"/>
      <c r="D23" s="35"/>
      <c r="E23" s="35"/>
    </row>
    <row r="25" spans="1:1" x14ac:dyDescent="0.25">
      <c r="A25" s="36" t="s">
        <v>100</v>
      </c>
    </row>
  </sheetData>
  <mergeCells count="8">
    <mergeCell ref="A16:E16"/>
    <mergeCell ref="A17:E17"/>
    <mergeCell ref="A18:E18"/>
    <mergeCell ref="A19:E19"/>
    <mergeCell ref="A20:E20"/>
    <mergeCell ref="A21:E21"/>
    <mergeCell ref="A22:E22"/>
    <mergeCell ref="A23:E2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2026-09-19T00:06:59Z</dcterms:modified>
</cp:coreProperties>
</file>