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<sst xmlns="http://schemas.openxmlformats.org/spreadsheetml/2006/main" count="113" uniqueCount="101">
  <si>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First Solar, Inc. (FSLR)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</si>
  <si>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</si>
  <si>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</si>
  <si>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</si>
  <si>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</si>
  <si>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</si>
  <si>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</si>
  <si>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</si>
  <si>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</si>
  <si>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</si>
  <si>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</si>
  <si>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</si>
  <si>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</si>
  <si>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</si>
  <si>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</si>
  <si>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</si>
  <si>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</si>
  <si>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</si>
  <si>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</si>
  <si>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</si>
  <si>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</si>
  <si>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</si>
  <si>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</si>
  <si>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</si>
  <si>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</si>
  <si>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</si>
  <si>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</si>
  <si>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</si>
  <si>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</si>
  <si>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</si>
  <si>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</si>
  <si>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</si>
  <si>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</si>
  <si>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</si>
  <si>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</si>
  <si>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</si>
  <si>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</si>
  <si>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</si>
  <si>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</si>
  <si>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</si>
  <si>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</si>
  <si>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</si>
  <si>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</si>
  <si>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</si>
  <si>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</si>
  <si>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</si>
  <si>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</si>
  <si>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</si>
  <si>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</si>
  <si>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</si>
  <si>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</si>
  <si>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</si>
  <si>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</si>
  <si>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</si>
  <si>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</si>
  <si>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</si>
  <si>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</si>
  <si>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</si>
  <si>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</si>
  <si>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</si>
  <si>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</si>
  <si>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</si>
  <si>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</si>
  <si>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</si>
  <si>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</si>
  <si>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</si>
  <si>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</si>
  <si>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</si>
  <si>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</si>
  <si>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</si>
  <si>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</si>
  <si>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</si>
  <si>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</si>
  <si>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</si>
  <si>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</si>
  <si>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</si>
  <si>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</si>
  <si>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</si>
  <si>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</si>
  <si>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</si>
  <si>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</si>
  <si>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</si>
  <si>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</si>
  <si>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</si>
  <si>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</si>
  <si>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</si>
  <si>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</si>
  <si>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</si>
  <si>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</si>
  <si>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</si>
  <si>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</si>
  <si>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</si>
  <si>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</si>
  <si>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</si>
  <si>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</si>
  <si>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</si>
  <si>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</si>
  <si>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</si>
  <si>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</si>
  <si>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32.3% of revenue against depreciation of 9.9%.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</si>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</sst>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0.258374947984624</v>
      </c>
    </row>
    <row r="7" spans="1:2" x14ac:dyDescent="0.25">
      <c r="A7" t="s">
        <v>5</v>
      </c>
      <c r="B7" s="6">
        <v>0.1992708212828921</v>
      </c>
    </row>
    <row r="8" spans="1:2" x14ac:dyDescent="0.25">
      <c r="A8" t="s">
        <v>6</v>
      </c>
      <c r="B8" s="6">
        <v>0.0745821873332805</v>
      </c>
    </row>
    <row r="9" spans="1:2" x14ac:dyDescent="0.25">
      <c r="A9" t="s">
        <v>7</v>
      </c>
      <c r="B9" s="6">
        <v>0.09946495208678635</v>
      </c>
    </row>
    <row r="10" spans="1:2" x14ac:dyDescent="0.25">
      <c r="A10" t="s">
        <v>8</v>
      </c>
      <c r="B10" s="6">
        <v>0.32308178942160165</v>
      </c>
    </row>
    <row r="11" spans="1:2" x14ac:dyDescent="0.25">
      <c r="A11" t="s">
        <v>9</v>
      </c>
      <c r="B11" s="6">
        <v>0.5442458884719501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8.87066931065623</v>
      </c>
    </row>
    <row r="14" spans="1:3" x14ac:dyDescent="0.25">
      <c r="A14" t="s">
        <v>12</v>
      </c>
      <c r="B14" s="6">
        <v>0.14723826229454284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1.49111</v>
      </c>
      <c r="C19" s="8" t="s">
        <v>19</v>
      </c>
    </row>
    <row r="20" spans="1:2" x14ac:dyDescent="0.25">
      <c r="A20" t="s">
        <v>20</v>
      </c>
      <c r="B20" s="10">
        <f>B17+B19*B18</f>
        <v>0.13199105</v>
      </c>
    </row>
    <row r="21" spans="1:3" x14ac:dyDescent="0.25">
      <c r="A21" t="s">
        <v>21</v>
      </c>
      <c r="B21" s="6">
        <v>0.06423085907737001</v>
      </c>
      <c r="C21" s="8" t="s">
        <v>22</v>
      </c>
    </row>
    <row r="22" spans="1:2" x14ac:dyDescent="0.25">
      <c r="A22" t="s">
        <v>23</v>
      </c>
      <c r="B22" s="11">
        <v>21059780608</v>
      </c>
    </row>
    <row r="23" spans="1:2" x14ac:dyDescent="0.25">
      <c r="A23" t="s">
        <v>24</v>
      </c>
      <c r="B23" s="11">
        <v>655335000</v>
      </c>
    </row>
    <row r="24" spans="1:2" x14ac:dyDescent="0.25">
      <c r="A24" t="s">
        <v>25</v>
      </c>
      <c r="B24" s="10">
        <f>B22/(B22+B23)</f>
        <v>0.9698212520794239</v>
      </c>
    </row>
    <row r="25" spans="1:2" x14ac:dyDescent="0.25">
      <c r="A25" t="s">
        <v>26</v>
      </c>
      <c r="B25" s="10">
        <f>1-B24</f>
        <v>0.030178747920576066</v>
      </c>
    </row>
    <row r="26" spans="1:2" x14ac:dyDescent="0.25">
      <c r="A26" t="s">
        <v>27</v>
      </c>
      <c r="B26" s="12">
        <f>B24*B20+B25*B21*(1-B8)</f>
        <v>0.1298015616521926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5219376000</v>
      </c>
      <c r="C29" s="8" t="s">
        <v>30</v>
      </c>
    </row>
    <row r="30" spans="1:2" x14ac:dyDescent="0.25">
      <c r="A30" t="s">
        <v>31</v>
      </c>
      <c r="B30" s="11">
        <v>-2200028000</v>
      </c>
    </row>
    <row r="31" spans="1:2" x14ac:dyDescent="0.25">
      <c r="A31" t="s">
        <v>32</v>
      </c>
      <c r="B31" s="13">
        <v>107537000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0.258374947984624</v>
      </c>
      <c r="C5" s="10">
        <f>Assumptions!B6</f>
        <v>0.258374947984624</v>
      </c>
      <c r="D5" s="10">
        <f>Assumptions!B6</f>
        <v>0.258374947984624</v>
      </c>
      <c r="E5" s="10">
        <f>Assumptions!B6</f>
        <v>0.258374947984624</v>
      </c>
      <c r="F5" s="10">
        <f>Assumptions!B6</f>
        <v>0.258374947984624</v>
      </c>
    </row>
    <row r="6" spans="1:6" x14ac:dyDescent="0.25">
      <c r="A6" t="s">
        <v>43</v>
      </c>
      <c r="B6" s="18">
        <f>Assumptions!B29*(1+B5)</f>
        <v>6567932002.512195</v>
      </c>
      <c r="C6" s="18">
        <f>B6*(1+C5)</f>
        <v>8264921092.02783</v>
      </c>
      <c r="D6" s="18">
        <f>C6*(1+D5)</f>
        <v>10400369649.277542</v>
      </c>
      <c r="E6" s="18">
        <f>D6*(1+E5)</f>
        <v>13087564616.430489</v>
      </c>
      <c r="F6" s="18">
        <f>E6*(1+F5)</f>
        <v>16469063443.446121</v>
      </c>
    </row>
    <row r="7" spans="1:6" x14ac:dyDescent="0.25">
      <c r="A7" t="s">
        <v>5</v>
      </c>
      <c r="B7" s="10">
        <f>Assumptions!B7</f>
        <v>0.1992708212828921</v>
      </c>
      <c r="C7" s="10">
        <f>Assumptions!B7</f>
        <v>0.1992708212828921</v>
      </c>
      <c r="D7" s="10">
        <f>Assumptions!B7</f>
        <v>0.1992708212828921</v>
      </c>
      <c r="E7" s="10">
        <f>Assumptions!B7</f>
        <v>0.1992708212828921</v>
      </c>
      <c r="F7" s="10">
        <f>Assumptions!B7</f>
        <v>0.1992708212828921</v>
      </c>
    </row>
    <row r="8" spans="1:6" x14ac:dyDescent="0.25">
      <c r="A8" t="s">
        <v>44</v>
      </c>
      <c r="B8" s="18">
        <f>B6*B7</f>
        <v>1308797204.2707953</v>
      </c>
      <c r="C8" s="18">
        <f>C6*C7</f>
        <v>1646957613.8466833</v>
      </c>
      <c r="D8" s="18">
        <f>D6*D7</f>
        <v>2072490201.6572003</v>
      </c>
      <c r="E8" s="18">
        <f>E6*E7</f>
        <v>2607969749.7090225</v>
      </c>
      <c r="F8" s="18">
        <f>F6*F7</f>
        <v>3281803798.135564</v>
      </c>
    </row>
    <row r="9" spans="1:6" x14ac:dyDescent="0.25">
      <c r="A9" t="s">
        <v>45</v>
      </c>
      <c r="B9" s="18">
        <f>B8*(1-Assumptions!B8)</f>
        <v>1211184246.0005972</v>
      </c>
      <c r="C9" s="18">
        <f>C8*(1-Assumptions!B8)</f>
        <v>1524123912.5607972</v>
      </c>
      <c r="D9" s="18">
        <f>D8*(1-Assumptions!B8)</f>
        <v>1917919349.1908147</v>
      </c>
      <c r="E9" s="18">
        <f>E8*(1-Assumptions!B8)</f>
        <v>2413461661.2766957</v>
      </c>
      <c r="F9" s="18">
        <f>F8*(1-Assumptions!B8)</f>
        <v>3037039692.471946</v>
      </c>
    </row>
    <row r="10" spans="1:6" x14ac:dyDescent="0.25">
      <c r="A10" t="s">
        <v>46</v>
      </c>
      <c r="B10" s="18">
        <f>B6*Assumptions!B9</f>
        <v>653279041.9391462</v>
      </c>
      <c r="C10" s="18">
        <f>C6*Assumptions!B9</f>
        <v>822069980.419618</v>
      </c>
      <c r="D10" s="18">
        <f>D6*Assumptions!B9</f>
        <v>1034472268.8502576</v>
      </c>
      <c r="E10" s="18">
        <f>E6*Assumptions!B9</f>
        <v>1301753987.5059788</v>
      </c>
      <c r="F10" s="18">
        <f>F6*Assumptions!B9</f>
        <v>1638094606.3166132</v>
      </c>
    </row>
    <row r="11" spans="1:6" x14ac:dyDescent="0.25">
      <c r="A11" t="s">
        <v>47</v>
      </c>
      <c r="B11" s="18">
        <f>-B6*Assumptions!B10</f>
        <v>-2121979224.1710434</v>
      </c>
      <c r="C11" s="18">
        <f>-C6*Assumptions!B10</f>
        <v>-2670245495.840689</v>
      </c>
      <c r="D11" s="18">
        <f>-D6*Assumptions!B10</f>
        <v>-3360170036.934704</v>
      </c>
      <c r="E11" s="18">
        <f>-E6*Assumptions!B10</f>
        <v>-4228353795.4472</v>
      </c>
      <c r="F11" s="18">
        <f>-F6*Assumptions!B10</f>
        <v>-5320854487.406458</v>
      </c>
    </row>
    <row r="12" spans="1:6" x14ac:dyDescent="0.25">
      <c r="A12" t="s">
        <v>48</v>
      </c>
      <c r="B12" s="18">
        <f>-(B6-Assumptions!B29)*Assumptions!B11</f>
        <v>-733946059.7414308</v>
      </c>
      <c r="C12" s="18">
        <f>-(C6-B6)*Assumptions!B11</f>
        <v>-923579334.7506427</v>
      </c>
      <c r="D12" s="18">
        <f>-(D6-C6)*Assumptions!B11</f>
        <v>-1162209097.3265135</v>
      </c>
      <c r="E12" s="18">
        <f>-(E6-D6)*Assumptions!B11</f>
        <v>-1462494812.395508</v>
      </c>
      <c r="F12" s="18">
        <f>-(F6-E6)*Assumptions!B11</f>
        <v>-1840366833.47598</v>
      </c>
    </row>
    <row r="13" spans="1:6" x14ac:dyDescent="0.25">
      <c r="A13" s="19" t="s">
        <v>49</v>
      </c>
      <c r="B13" s="20">
        <f>B9+B10+B11+B12</f>
        <v>-991461995.9727306</v>
      </c>
      <c r="C13" s="20">
        <f>C9+C10+C11+C12</f>
        <v>-1247630937.6109166</v>
      </c>
      <c r="D13" s="20">
        <f>D9+D10+D11+D12</f>
        <v>-1569987516.220145</v>
      </c>
      <c r="E13" s="20">
        <f>E9+E10+E11+E12</f>
        <v>-1975632959.060033</v>
      </c>
      <c r="F13" s="20">
        <f>F9+F10+F11+F12</f>
        <v>-2486087022.0938787</v>
      </c>
    </row>
    <row r="14" spans="1:6" x14ac:dyDescent="0.25">
      <c r="A14" t="s">
        <v>50</v>
      </c>
      <c r="B14" s="21">
        <f>1/(1+Assumptions!$B$26)^(1-0.5*Assumptions!$B$32)</f>
        <v>0.940803478863624</v>
      </c>
      <c r="C14" s="21">
        <f>1/(1+Assumptions!$B$26)^(2-0.5*Assumptions!$B$32)</f>
        <v>0.832715682821165</v>
      </c>
      <c r="D14" s="21">
        <f>1/(1+Assumptions!$B$26)^(3-0.5*Assumptions!$B$32)</f>
        <v>0.7370459654909869</v>
      </c>
      <c r="E14" s="21">
        <f>1/(1+Assumptions!$B$26)^(4-0.5*Assumptions!$B$32)</f>
        <v>0.6523676285357137</v>
      </c>
      <c r="F14" s="21">
        <f>1/(1+Assumptions!$B$26)^(5-0.5*Assumptions!$B$32)</f>
        <v>0.5774178852981121</v>
      </c>
    </row>
    <row r="15" spans="1:6" x14ac:dyDescent="0.25">
      <c r="A15" s="19" t="s">
        <v>51</v>
      </c>
      <c r="B15" s="20">
        <f>B13*B14</f>
        <v>-932770894.9722174</v>
      </c>
      <c r="C15" s="20">
        <f>C13*C14</f>
        <v>-1038921848.1214848</v>
      </c>
      <c r="D15" s="20">
        <f>D13*D14</f>
        <v>-1157152964.7012732</v>
      </c>
      <c r="E15" s="20">
        <f>E13*E14</f>
        <v>-1288838988.3589885</v>
      </c>
      <c r="F15" s="20">
        <f>F13*F14</f>
        <v>-1435511110.9645283</v>
      </c>
    </row>
    <row r="17" spans="1:2" x14ac:dyDescent="0.25">
      <c r="A17" s="22" t="s">
        <v>52</v>
      </c>
      <c r="B17" s="23">
        <f>SUM(B15:F15)</f>
        <v>-5853195807.118492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-2486087022.0938787</v>
      </c>
    </row>
    <row r="5" spans="1:2" x14ac:dyDescent="0.25">
      <c r="A5" t="s">
        <v>56</v>
      </c>
      <c r="B5" s="18">
        <f>IF(Assumptions!$B$33=0,B4,B4-Forecast!F11-Forecast!F10-Forecast!F12)</f>
        <v>3037039692.471946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0.16979282158321551</v>
      </c>
    </row>
    <row r="7" spans="1:2" x14ac:dyDescent="0.25">
      <c r="A7" t="s">
        <v>58</v>
      </c>
      <c r="B7" s="18">
        <f>-MAX(Forecast!F9,0)*B6</f>
        <v>-515667538.6450328</v>
      </c>
    </row>
    <row r="8" spans="1:2" x14ac:dyDescent="0.25">
      <c r="A8" t="s">
        <v>59</v>
      </c>
      <c r="B8" s="18">
        <f>IF(OR(Assumptions!$B$33=0,Assumptions!B12&lt;=0),B5,MAX(B5+B7,0))</f>
        <v>2521372153.826913</v>
      </c>
    </row>
    <row r="9" spans="1:2" x14ac:dyDescent="0.25">
      <c r="A9" t="s">
        <v>60</v>
      </c>
      <c r="B9" s="18">
        <f>B8*(1+Assumptions!B12)/(Assumptions!B26-Assumptions!B12)</f>
        <v>24659999497.426537</v>
      </c>
    </row>
    <row r="10" spans="1:2" x14ac:dyDescent="0.25">
      <c r="A10" t="s">
        <v>61</v>
      </c>
      <c r="B10" s="18">
        <f>B9/(1+Assumptions!B26)^(5-0.5*Assumptions!B32)</f>
        <v>14239124761.256538</v>
      </c>
    </row>
    <row r="11" spans="1:2" x14ac:dyDescent="0.25">
      <c r="A11" t="s">
        <v>62</v>
      </c>
      <c r="B11" s="18">
        <f>Forecast!B17+B10</f>
        <v>8385928954.138046</v>
      </c>
    </row>
    <row r="12" spans="1:2" x14ac:dyDescent="0.25">
      <c r="A12" t="s">
        <v>63</v>
      </c>
      <c r="B12" s="18">
        <f>-Assumptions!B30</f>
        <v>2200028000</v>
      </c>
    </row>
    <row r="13" spans="1:2" x14ac:dyDescent="0.25">
      <c r="A13" t="s">
        <v>64</v>
      </c>
      <c r="B13" s="18">
        <f>B11+B12</f>
        <v>10585956954.138046</v>
      </c>
    </row>
    <row r="14" spans="1:2" x14ac:dyDescent="0.25">
      <c r="A14" s="19" t="s">
        <v>65</v>
      </c>
      <c r="B14" s="24">
        <f>B13/Assumptions!B31</f>
        <v>98.44013645664326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4919898404.452177</v>
      </c>
    </row>
    <row r="18" spans="1:2" x14ac:dyDescent="0.25">
      <c r="A18" t="s">
        <v>60</v>
      </c>
      <c r="B18" s="18">
        <f>B17*Assumptions!B13</f>
        <v>43642791787.92049</v>
      </c>
    </row>
    <row r="19" spans="1:2" x14ac:dyDescent="0.25">
      <c r="A19" t="s">
        <v>61</v>
      </c>
      <c r="B19" s="18">
        <f>B18/(1+Assumptions!B26)^(5-0.5*Assumptions!B32)</f>
        <v>25200128542.68686</v>
      </c>
    </row>
    <row r="20" spans="1:2" x14ac:dyDescent="0.25">
      <c r="A20" t="s">
        <v>62</v>
      </c>
      <c r="B20" s="18">
        <f>Forecast!B17+B19</f>
        <v>19346932735.568367</v>
      </c>
    </row>
    <row r="21" spans="1:2" x14ac:dyDescent="0.25">
      <c r="A21" t="s">
        <v>63</v>
      </c>
      <c r="B21" s="18">
        <f>-Assumptions!B30</f>
        <v>2200028000</v>
      </c>
    </row>
    <row r="22" spans="1:2" x14ac:dyDescent="0.25">
      <c r="A22" t="s">
        <v>64</v>
      </c>
      <c r="B22" s="18">
        <f>B20+B21</f>
        <v>21546960735.568367</v>
      </c>
    </row>
    <row r="23" spans="1:2" x14ac:dyDescent="0.25">
      <c r="A23" s="19" t="s">
        <v>65</v>
      </c>
      <c r="B23" s="25">
        <f>B22/Assumptions!B31</f>
        <v>200.3678802232568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195.96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98.44013645664326</v>
      </c>
    </row>
    <row r="29" spans="1:2" x14ac:dyDescent="0.25">
      <c r="A29" s="19" t="s">
        <v>73</v>
      </c>
      <c r="B29" s="12">
        <f>B28/B26-1</f>
        <v>-0.49765188581014874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0.109802</v>
      </c>
      <c r="B5" s="31">
        <v>133.2380241962426</v>
      </c>
      <c r="C5" s="31">
        <v>136.76682055160126</v>
      </c>
      <c r="D5" s="31">
        <v>140.64097170124992</v>
      </c>
      <c r="E5" s="31">
        <v>144.92539233297035</v>
      </c>
      <c r="F5" s="31">
        <v>149.7023535388599</v>
      </c>
    </row>
    <row r="6" spans="1:6" x14ac:dyDescent="0.25">
      <c r="A6" s="30">
        <v>0.119802</v>
      </c>
      <c r="B6" s="31">
        <v>112.3301164127503</v>
      </c>
      <c r="C6" s="31">
        <v>114.59951911079769</v>
      </c>
      <c r="D6" s="31">
        <v>117.04750729810515</v>
      </c>
      <c r="E6" s="31">
        <v>119.70391084860547</v>
      </c>
      <c r="F6" s="31">
        <v>122.60559481793274</v>
      </c>
    </row>
    <row r="7" spans="1:6" x14ac:dyDescent="0.25">
      <c r="A7" s="30">
        <v>0.129802</v>
      </c>
      <c r="B7" s="31">
        <v>95.51844533998025</v>
      </c>
      <c r="C7" s="31">
        <v>96.93763867943001</v>
      </c>
      <c r="D7" s="32">
        <v>98.43940877212634</v>
      </c>
      <c r="E7" s="31">
        <v>100.03616670500844</v>
      </c>
      <c r="F7" s="31">
        <v>101.74294188254851</v>
      </c>
    </row>
    <row r="8" spans="1:6" x14ac:dyDescent="0.25">
      <c r="A8" s="30">
        <v>0.139802</v>
      </c>
      <c r="B8" s="31">
        <v>81.79429004313276</v>
      </c>
      <c r="C8" s="31">
        <v>82.62825520443955</v>
      </c>
      <c r="D8" s="31">
        <v>83.48850237436474</v>
      </c>
      <c r="E8" s="31">
        <v>84.37862192584588</v>
      </c>
      <c r="F8" s="31">
        <v>85.30288940441955</v>
      </c>
    </row>
    <row r="9" spans="1:6" x14ac:dyDescent="0.25">
      <c r="A9" s="30">
        <v>0.149802</v>
      </c>
      <c r="B9" s="31">
        <v>70.6475310134273</v>
      </c>
      <c r="C9" s="31">
        <v>71.15049996319514</v>
      </c>
      <c r="D9" s="31">
        <v>71.65346891296305</v>
      </c>
      <c r="E9" s="31">
        <v>72.15643786273093</v>
      </c>
      <c r="F9" s="31">
        <v>72.65940681249879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5219376000</v>
      </c>
      <c r="C5" s="18">
        <v>4206289000</v>
      </c>
      <c r="D5" s="18">
        <v>3318602000</v>
      </c>
      <c r="E5" s="18">
        <v>2619319000</v>
      </c>
      <c r="F5" s="8" t="s">
        <v>84</v>
      </c>
    </row>
    <row r="6" spans="1:6" x14ac:dyDescent="0.25">
      <c r="A6" t="s">
        <v>44</v>
      </c>
      <c r="B6" s="18">
        <v>1596864000</v>
      </c>
      <c r="C6" s="18">
        <v>1393735000</v>
      </c>
      <c r="D6" s="18">
        <v>885973000</v>
      </c>
      <c r="E6" s="18">
        <v>-280747000</v>
      </c>
      <c r="F6" s="8" t="s">
        <v>85</v>
      </c>
    </row>
    <row r="7" spans="1:6" x14ac:dyDescent="0.25">
      <c r="A7" t="s">
        <v>86</v>
      </c>
      <c r="B7" s="18">
        <v>529216000</v>
      </c>
      <c r="C7" s="18">
        <v>423498000</v>
      </c>
      <c r="D7" s="18">
        <v>307994000</v>
      </c>
      <c r="E7" s="18">
        <v>269724000</v>
      </c>
      <c r="F7" s="8" t="s">
        <v>87</v>
      </c>
    </row>
    <row r="8" spans="1:6" x14ac:dyDescent="0.25">
      <c r="A8" t="s">
        <v>88</v>
      </c>
      <c r="B8" s="18">
        <v>869875000</v>
      </c>
      <c r="C8" s="18">
        <v>1526076000</v>
      </c>
      <c r="D8" s="18">
        <v>1386775000</v>
      </c>
      <c r="E8" s="18">
        <v>903605000</v>
      </c>
      <c r="F8" s="8" t="s">
        <v>89</v>
      </c>
    </row>
    <row r="9" spans="1:6" x14ac:dyDescent="0.25">
      <c r="A9" t="s">
        <v>90</v>
      </c>
      <c r="B9" s="18">
        <v>89407000</v>
      </c>
      <c r="C9" s="18">
        <v>483120000</v>
      </c>
      <c r="D9" s="18">
        <v>526664000</v>
      </c>
      <c r="E9" s="18">
        <v>-998638000</v>
      </c>
      <c r="F9" s="8" t="s">
        <v>91</v>
      </c>
    </row>
    <row r="10" spans="1:6" x14ac:dyDescent="0.25">
      <c r="A10" t="s">
        <v>92</v>
      </c>
      <c r="B10" s="18">
        <v>655335000</v>
      </c>
      <c r="C10" s="18">
        <v>718802000</v>
      </c>
      <c r="D10" s="18">
        <v>624389000</v>
      </c>
      <c r="E10" s="18">
        <v>234131000</v>
      </c>
      <c r="F10" s="8" t="s">
        <v>93</v>
      </c>
    </row>
    <row r="11" spans="1:6" x14ac:dyDescent="0.25">
      <c r="A11" t="s">
        <v>94</v>
      </c>
      <c r="B11" s="18">
        <v>2855363000</v>
      </c>
      <c r="C11" s="18">
        <v>1792959000</v>
      </c>
      <c r="D11" s="18">
        <v>2102489000</v>
      </c>
      <c r="E11" s="18">
        <v>2577981000</v>
      </c>
      <c r="F11" s="8" t="s">
        <v>95</v>
      </c>
    </row>
    <row r="12" spans="1:6" x14ac:dyDescent="0.25">
      <c r="A12" t="s">
        <v>32</v>
      </c>
      <c r="B12" s="34">
        <v>107537000</v>
      </c>
      <c r="C12" s="34">
        <v>107525000</v>
      </c>
      <c r="D12" s="34">
        <v>107372000</v>
      </c>
      <c r="E12" s="34">
        <v>106551000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2026-09-19T01:04:21Z</dcterms:modified>
</cp:coreProperties>
</file>