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<sst xmlns="http://schemas.openxmlformats.org/spreadsheetml/2006/main" count="113" uniqueCount="101">
  <si>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FirstService Corporation (FSV.TO)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</si>
  <si>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</si>
  <si>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</si>
  <si>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</si>
  <si>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</si>
  <si>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</si>
  <si>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</si>
  <si>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</si>
  <si>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</si>
  <si>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</si>
  <si>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</si>
  <si>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</si>
  <si>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</si>
  <si>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</si>
  <si>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</si>
  <si>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</si>
  <si>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</si>
  <si>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</si>
  <si>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</si>
  <si>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</si>
  <si>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</si>
  <si>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</si>
  <si>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</si>
  <si>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</si>
  <si>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</si>
  <si>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</si>
  <si>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</si>
  <si>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</si>
  <si>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</si>
  <si>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</si>
  <si>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</si>
  <si>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</si>
  <si>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</si>
  <si>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</si>
  <si>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</si>
  <si>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</si>
  <si>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</si>
  <si>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</si>
  <si>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</si>
  <si>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</si>
  <si>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</si>
  <si>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</si>
  <si>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</si>
  <si>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</si>
  <si>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</si>
  <si>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</si>
  <si>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</si>
  <si>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</si>
  <si>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</si>
  <si>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</si>
  <si>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</si>
  <si>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</si>
  <si>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</si>
  <si>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</si>
  <si>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</si>
  <si>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</si>
  <si>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</si>
  <si>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</si>
  <si>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</si>
  <si>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</si>
  <si>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</si>
  <si>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</si>
  <si>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</si>
  <si>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</si>
  <si>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</si>
  <si>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</si>
  <si>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</si>
  <si>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</si>
  <si>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</si>
  <si>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</si>
  <si>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USD to CAD</t>
  </si>
  <si>
    <t>USD/CAD at 1.3982</t>
  </si>
  <si>
    <t>Value per share (CAD)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</si>
  <si>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</si>
  <si>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</si>
  <si>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</si>
  <si>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</si>
  <si>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</si>
  <si>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</si>
  <si>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</si>
  <si>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</si>
  <si>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</si>
  <si>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</si>
  <si>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</si>
  <si>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</si>
  <si>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</si>
  <si>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</si>
  <si>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</si>
  <si>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</si>
  <si>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</si>
  <si>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</si>
  <si>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</si>
  <si>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</si>
  <si>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</si>
  <si>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</si>
  <si>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</si>
  <si>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</si>
  <si>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</si>
  <si>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CAD. Modelled in USD, converted at the end.</t>
  </si>
  <si>
    <t>Note: Risk-free rate is an assumption: CAD assumption - no free live source available for this market.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</si>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</sst>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0.1364199911127757</v>
      </c>
    </row>
    <row r="7" spans="1:2" x14ac:dyDescent="0.25">
      <c r="A7" t="s">
        <v>5</v>
      </c>
      <c r="B7" s="6">
        <v>0.06169428556302809</v>
      </c>
    </row>
    <row r="8" spans="1:2" x14ac:dyDescent="0.25">
      <c r="A8" t="s">
        <v>6</v>
      </c>
      <c r="B8" s="6">
        <v>0.265</v>
      </c>
    </row>
    <row r="9" spans="1:2" x14ac:dyDescent="0.25">
      <c r="A9" t="s">
        <v>7</v>
      </c>
      <c r="B9" s="6">
        <v>0.031071884127287737</v>
      </c>
    </row>
    <row r="10" spans="1:2" x14ac:dyDescent="0.25">
      <c r="A10" t="s">
        <v>8</v>
      </c>
      <c r="B10" s="6">
        <v>0.02174105731646735</v>
      </c>
    </row>
    <row r="11" spans="1:2" x14ac:dyDescent="0.25">
      <c r="A11" t="s">
        <v>9</v>
      </c>
      <c r="B11" s="6">
        <v>0.009559836456813423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16.966434584466427</v>
      </c>
    </row>
    <row r="14" spans="1:3" x14ac:dyDescent="0.25">
      <c r="A14" t="s">
        <v>12</v>
      </c>
      <c r="B14" s="6">
        <v>0.09779042792031288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0.93166</v>
      </c>
      <c r="C19" s="8" t="s">
        <v>19</v>
      </c>
    </row>
    <row r="20" spans="1:2" x14ac:dyDescent="0.25">
      <c r="A20" t="s">
        <v>20</v>
      </c>
      <c r="B20" s="10">
        <f>B17+B19*B18</f>
        <v>0.0842413</v>
      </c>
    </row>
    <row r="21" spans="1:3" x14ac:dyDescent="0.25">
      <c r="A21" t="s">
        <v>21</v>
      </c>
      <c r="B21" s="6">
        <v>0.04995678888915248</v>
      </c>
      <c r="C21" s="8" t="s">
        <v>22</v>
      </c>
    </row>
    <row r="22" spans="1:2" x14ac:dyDescent="0.25">
      <c r="A22" t="s">
        <v>23</v>
      </c>
      <c r="B22" s="11">
        <v>7854007808</v>
      </c>
    </row>
    <row r="23" spans="1:2" x14ac:dyDescent="0.25">
      <c r="A23" t="s">
        <v>24</v>
      </c>
      <c r="B23" s="11">
        <v>1384382000</v>
      </c>
    </row>
    <row r="24" spans="1:2" x14ac:dyDescent="0.25">
      <c r="A24" t="s">
        <v>25</v>
      </c>
      <c r="B24" s="10">
        <f>B22/(B22+B23)</f>
        <v>0.850148994708884</v>
      </c>
    </row>
    <row r="25" spans="1:2" x14ac:dyDescent="0.25">
      <c r="A25" t="s">
        <v>26</v>
      </c>
      <c r="B25" s="10">
        <f>1-B24</f>
        <v>0.14985100529111595</v>
      </c>
    </row>
    <row r="26" spans="1:2" x14ac:dyDescent="0.25">
      <c r="A26" t="s">
        <v>27</v>
      </c>
      <c r="B26" s="12">
        <f>B24*B20+B25*B21*(1-B8)</f>
        <v>0.07711992165954384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5497500000</v>
      </c>
      <c r="C29" s="8" t="s">
        <v>30</v>
      </c>
    </row>
    <row r="30" spans="1:2" x14ac:dyDescent="0.25">
      <c r="A30" t="s">
        <v>31</v>
      </c>
      <c r="B30" s="11">
        <v>1229957000</v>
      </c>
    </row>
    <row r="31" spans="1:2" x14ac:dyDescent="0.25">
      <c r="A31" t="s">
        <v>32</v>
      </c>
      <c r="B31" s="13">
        <v>45754000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0.1364199911127757</v>
      </c>
      <c r="C5" s="10">
        <f>Assumptions!B6</f>
        <v>0.1364199911127757</v>
      </c>
      <c r="D5" s="10">
        <f>Assumptions!B6</f>
        <v>0.1364199911127757</v>
      </c>
      <c r="E5" s="10">
        <f>Assumptions!B6</f>
        <v>0.1364199911127757</v>
      </c>
      <c r="F5" s="10">
        <f>Assumptions!B6</f>
        <v>0.1364199911127757</v>
      </c>
    </row>
    <row r="6" spans="1:6" x14ac:dyDescent="0.25">
      <c r="A6" t="s">
        <v>43</v>
      </c>
      <c r="B6" s="18">
        <f>Assumptions!B29*(1+B5)</f>
        <v>6247468901.142485</v>
      </c>
      <c r="C6" s="18">
        <f>B6*(1+C5)</f>
        <v>7099748553.113685</v>
      </c>
      <c r="D6" s="18">
        <f>C6*(1+D5)</f>
        <v>8068296187.632396</v>
      </c>
      <c r="E6" s="18">
        <f>D6*(1+E5)</f>
        <v>9168973081.84445</v>
      </c>
      <c r="F6" s="18">
        <f>E6*(1+F5)</f>
        <v>10419804308.18295</v>
      </c>
    </row>
    <row r="7" spans="1:6" x14ac:dyDescent="0.25">
      <c r="A7" t="s">
        <v>5</v>
      </c>
      <c r="B7" s="10">
        <f>Assumptions!B7</f>
        <v>0.06169428556302809</v>
      </c>
      <c r="C7" s="10">
        <f>Assumptions!B7</f>
        <v>0.06169428556302809</v>
      </c>
      <c r="D7" s="10">
        <f>Assumptions!B7</f>
        <v>0.06169428556302809</v>
      </c>
      <c r="E7" s="10">
        <f>Assumptions!B7</f>
        <v>0.06169428556302809</v>
      </c>
      <c r="F7" s="10">
        <f>Assumptions!B7</f>
        <v>0.06169428556302809</v>
      </c>
    </row>
    <row r="8" spans="1:6" x14ac:dyDescent="0.25">
      <c r="A8" t="s">
        <v>44</v>
      </c>
      <c r="B8" s="18">
        <f>B6*B7</f>
        <v>385433130.43322176</v>
      </c>
      <c r="C8" s="18">
        <f>C6*C7</f>
        <v>438013914.66149116</v>
      </c>
      <c r="D8" s="18">
        <f>D6*D7</f>
        <v>497767769.0068839</v>
      </c>
      <c r="E8" s="18">
        <f>E6*E7</f>
        <v>565673243.6310292</v>
      </c>
      <c r="F8" s="18">
        <f>F6*F7</f>
        <v>642842382.4999092</v>
      </c>
    </row>
    <row r="9" spans="1:6" x14ac:dyDescent="0.25">
      <c r="A9" t="s">
        <v>45</v>
      </c>
      <c r="B9" s="18">
        <f>B8*(1-Assumptions!B8)</f>
        <v>283293350.868418</v>
      </c>
      <c r="C9" s="18">
        <f>C8*(1-Assumptions!B8)</f>
        <v>321940227.276196</v>
      </c>
      <c r="D9" s="18">
        <f>D8*(1-Assumptions!B8)</f>
        <v>365859310.2200597</v>
      </c>
      <c r="E9" s="18">
        <f>E8*(1-Assumptions!B8)</f>
        <v>415769834.06880647</v>
      </c>
      <c r="F9" s="18">
        <f>F8*(1-Assumptions!B8)</f>
        <v>472489151.13743323</v>
      </c>
    </row>
    <row r="10" spans="1:6" x14ac:dyDescent="0.25">
      <c r="A10" t="s">
        <v>46</v>
      </c>
      <c r="B10" s="18">
        <f>B6*Assumptions!B9</f>
        <v>194120629.7851329</v>
      </c>
      <c r="C10" s="18">
        <f>C6*Assumptions!B9</f>
        <v>220602564.37522718</v>
      </c>
      <c r="D10" s="18">
        <f>D6*Assumptions!B9</f>
        <v>250697164.2467512</v>
      </c>
      <c r="E10" s="18">
        <f>E6*Assumptions!B9</f>
        <v>284897269.1652911</v>
      </c>
      <c r="F10" s="18">
        <f>F6*Assumptions!B9</f>
        <v>323762952.09287417</v>
      </c>
    </row>
    <row r="11" spans="1:6" x14ac:dyDescent="0.25">
      <c r="A11" t="s">
        <v>47</v>
      </c>
      <c r="B11" s="18">
        <f>-B6*Assumptions!B10</f>
        <v>-135826579.46258605</v>
      </c>
      <c r="C11" s="18">
        <f>-C6*Assumptions!B10</f>
        <v>-154356040.22575074</v>
      </c>
      <c r="D11" s="18">
        <f>-D6*Assumptions!B10</f>
        <v>-175413289.86155093</v>
      </c>
      <c r="E11" s="18">
        <f>-E6*Assumptions!B10</f>
        <v>-199343169.30552647</v>
      </c>
      <c r="F11" s="18">
        <f>-F6*Assumptions!B10</f>
        <v>-226537562.6905789</v>
      </c>
    </row>
    <row r="12" spans="1:6" x14ac:dyDescent="0.25">
      <c r="A12" t="s">
        <v>48</v>
      </c>
      <c r="B12" s="18">
        <f>-(B6-Assumptions!B29)*Assumptions!B11</f>
        <v>-7169580.042618226</v>
      </c>
      <c r="C12" s="18">
        <f>-(C6-B6)*Assumptions!B11</f>
        <v>-8147654.088314533</v>
      </c>
      <c r="D12" s="18">
        <f>-(D6-C6)*Assumptions!B11</f>
        <v>-9259156.986632377</v>
      </c>
      <c r="E12" s="18">
        <f>-(E6-D6)*Assumptions!B11</f>
        <v>-10522291.100460567</v>
      </c>
      <c r="F12" s="18">
        <f>-(F6-E6)*Assumptions!B11</f>
        <v>-11957741.958871424</v>
      </c>
    </row>
    <row r="13" spans="1:6" x14ac:dyDescent="0.25">
      <c r="A13" s="19" t="s">
        <v>49</v>
      </c>
      <c r="B13" s="20">
        <f>B9+B10+B11+B12</f>
        <v>334417821.1483466</v>
      </c>
      <c r="C13" s="20">
        <f>C9+C10+C11+C12</f>
        <v>380039097.33735794</v>
      </c>
      <c r="D13" s="20">
        <f>D9+D10+D11+D12</f>
        <v>431884027.61862767</v>
      </c>
      <c r="E13" s="20">
        <f>E9+E10+E11+E12</f>
        <v>490801642.8281104</v>
      </c>
      <c r="F13" s="20">
        <f>F9+F10+F11+F12</f>
        <v>557756798.580857</v>
      </c>
    </row>
    <row r="14" spans="1:6" x14ac:dyDescent="0.25">
      <c r="A14" t="s">
        <v>50</v>
      </c>
      <c r="B14" s="21">
        <f>1/(1+Assumptions!$B$26)^(1-0.5*Assumptions!$B$32)</f>
        <v>0.9635360560040024</v>
      </c>
      <c r="C14" s="21">
        <f>1/(1+Assumptions!$B$26)^(2-0.5*Assumptions!$B$32)</f>
        <v>0.894548542486764</v>
      </c>
      <c r="D14" s="21">
        <f>1/(1+Assumptions!$B$26)^(3-0.5*Assumptions!$B$32)</f>
        <v>0.830500415504814</v>
      </c>
      <c r="E14" s="21">
        <f>1/(1+Assumptions!$B$26)^(4-0.5*Assumptions!$B$32)</f>
        <v>0.7710380235333893</v>
      </c>
      <c r="F14" s="21">
        <f>1/(1+Assumptions!$B$26)^(5-0.5*Assumptions!$B$32)</f>
        <v>0.7158330358846515</v>
      </c>
    </row>
    <row r="15" spans="1:6" x14ac:dyDescent="0.25">
      <c r="A15" s="19" t="s">
        <v>51</v>
      </c>
      <c r="B15" s="20">
        <f>B13*B14</f>
        <v>322223628.4467297</v>
      </c>
      <c r="C15" s="20">
        <f>C13*C14</f>
        <v>339963420.611119</v>
      </c>
      <c r="D15" s="20">
        <f>D13*D14</f>
        <v>358679864.38716286</v>
      </c>
      <c r="E15" s="20">
        <f>E13*E14</f>
        <v>378426728.63312674</v>
      </c>
      <c r="F15" s="20">
        <f>F13*F14</f>
        <v>399260742.413439</v>
      </c>
    </row>
    <row r="17" spans="1:2" x14ac:dyDescent="0.25">
      <c r="A17" s="22" t="s">
        <v>52</v>
      </c>
      <c r="B17" s="23">
        <f>SUM(B15:F15)</f>
        <v>1798554384.4915774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557756798.580857</v>
      </c>
    </row>
    <row r="5" spans="1:2" x14ac:dyDescent="0.25">
      <c r="A5" t="s">
        <v>56</v>
      </c>
      <c r="B5" s="18">
        <f>IF(Assumptions!$B$33=0,B4,B4-Forecast!F11-Forecast!F10-Forecast!F12)</f>
        <v>574822044.1202317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0.2556487432529891</v>
      </c>
    </row>
    <row r="7" spans="1:2" x14ac:dyDescent="0.25">
      <c r="A7" t="s">
        <v>58</v>
      </c>
      <c r="B7" s="18">
        <f>-MAX(Forecast!F9,0)*B6</f>
        <v>-146952533.17345148</v>
      </c>
    </row>
    <row r="8" spans="1:2" x14ac:dyDescent="0.25">
      <c r="A8" t="s">
        <v>59</v>
      </c>
      <c r="B8" s="18">
        <f>IF(OR(Assumptions!$B$33=0,Assumptions!B12&lt;=0),B5,MAX(B5+B7,0))</f>
        <v>427869510.94678026</v>
      </c>
    </row>
    <row r="9" spans="1:2" x14ac:dyDescent="0.25">
      <c r="A9" t="s">
        <v>60</v>
      </c>
      <c r="B9" s="18">
        <f>B8*(1+Assumptions!B12)/(Assumptions!B26-Assumptions!B12)</f>
        <v>8414560781.292781</v>
      </c>
    </row>
    <row r="10" spans="1:2" x14ac:dyDescent="0.25">
      <c r="A10" t="s">
        <v>61</v>
      </c>
      <c r="B10" s="18">
        <f>B9/(1+Assumptions!B26)^(5-0.5*Assumptions!B32)</f>
        <v>6023420589.708736</v>
      </c>
    </row>
    <row r="11" spans="1:2" x14ac:dyDescent="0.25">
      <c r="A11" t="s">
        <v>62</v>
      </c>
      <c r="B11" s="18">
        <f>Forecast!B17+B10</f>
        <v>7821974974.200314</v>
      </c>
    </row>
    <row r="12" spans="1:2" x14ac:dyDescent="0.25">
      <c r="A12" t="s">
        <v>63</v>
      </c>
      <c r="B12" s="18">
        <f>-Assumptions!B30</f>
        <v>-1229957000</v>
      </c>
    </row>
    <row r="13" spans="1:2" x14ac:dyDescent="0.25">
      <c r="A13" t="s">
        <v>64</v>
      </c>
      <c r="B13" s="18">
        <f>B11+B12</f>
        <v>6592017974.200314</v>
      </c>
    </row>
    <row r="14" spans="1:2" x14ac:dyDescent="0.25">
      <c r="A14" s="19" t="s">
        <v>65</v>
      </c>
      <c r="B14" s="24">
        <f>B13/Assumptions!B31</f>
        <v>144.07522783145328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966605334.5927833</v>
      </c>
    </row>
    <row r="18" spans="1:2" x14ac:dyDescent="0.25">
      <c r="A18" t="s">
        <v>60</v>
      </c>
      <c r="B18" s="18">
        <f>B17*Assumptions!B13</f>
        <v>16399846178.364742</v>
      </c>
    </row>
    <row r="19" spans="1:2" x14ac:dyDescent="0.25">
      <c r="A19" t="s">
        <v>61</v>
      </c>
      <c r="B19" s="18">
        <f>B18/(1+Assumptions!B26)^(5-0.5*Assumptions!B32)</f>
        <v>11739551677.900133</v>
      </c>
    </row>
    <row r="20" spans="1:2" x14ac:dyDescent="0.25">
      <c r="A20" t="s">
        <v>62</v>
      </c>
      <c r="B20" s="18">
        <f>Forecast!B17+B19</f>
        <v>13538106062.39171</v>
      </c>
    </row>
    <row r="21" spans="1:2" x14ac:dyDescent="0.25">
      <c r="A21" t="s">
        <v>63</v>
      </c>
      <c r="B21" s="18">
        <f>-Assumptions!B30</f>
        <v>-1229957000</v>
      </c>
    </row>
    <row r="22" spans="1:2" x14ac:dyDescent="0.25">
      <c r="A22" t="s">
        <v>64</v>
      </c>
      <c r="B22" s="18">
        <f>B20+B21</f>
        <v>12308149062.39171</v>
      </c>
    </row>
    <row r="23" spans="1:2" x14ac:dyDescent="0.25">
      <c r="A23" s="19" t="s">
        <v>65</v>
      </c>
      <c r="B23" s="25">
        <f>B22/Assumptions!B31</f>
        <v>269.0070608557003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179.85</v>
      </c>
    </row>
    <row r="27" spans="1:3" x14ac:dyDescent="0.25">
      <c r="A27" t="s">
        <v>70</v>
      </c>
      <c r="B27" s="27">
        <v>1.3982</v>
      </c>
      <c r="C27" s="8" t="s">
        <v>71</v>
      </c>
    </row>
    <row r="28" spans="1:2" x14ac:dyDescent="0.25">
      <c r="A28" t="s">
        <v>72</v>
      </c>
      <c r="B28" s="28">
        <f>B14*B27</f>
        <v>201.445983553938</v>
      </c>
    </row>
    <row r="29" spans="1:2" x14ac:dyDescent="0.25">
      <c r="A29" s="19" t="s">
        <v>73</v>
      </c>
      <c r="B29" s="12">
        <f>B28/B26-1</f>
        <v>0.12007775120343611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0.05712</v>
      </c>
      <c r="B5" s="31">
        <v>214.0312891513129</v>
      </c>
      <c r="C5" s="31">
        <v>228.2886283350189</v>
      </c>
      <c r="D5" s="31">
        <v>246.82898519551208</v>
      </c>
      <c r="E5" s="31">
        <v>272.02128543898016</v>
      </c>
      <c r="F5" s="31">
        <v>308.3763405819069</v>
      </c>
    </row>
    <row r="6" spans="1:6" x14ac:dyDescent="0.25">
      <c r="A6" s="30">
        <v>0.06712</v>
      </c>
      <c r="B6" s="31">
        <v>168.02704789354863</v>
      </c>
      <c r="C6" s="31">
        <v>174.8971822999343</v>
      </c>
      <c r="D6" s="31">
        <v>183.2845535500888</v>
      </c>
      <c r="E6" s="31">
        <v>193.80226920480237</v>
      </c>
      <c r="F6" s="31">
        <v>207.44519744802224</v>
      </c>
    </row>
    <row r="7" spans="1:6" x14ac:dyDescent="0.25">
      <c r="A7" s="30">
        <v>0.07712</v>
      </c>
      <c r="B7" s="31">
        <v>136.8312565422341</v>
      </c>
      <c r="C7" s="31">
        <v>140.1763287980143</v>
      </c>
      <c r="D7" s="32">
        <v>144.07497941346304</v>
      </c>
      <c r="E7" s="31">
        <v>148.70343239951055</v>
      </c>
      <c r="F7" s="31">
        <v>154.3215888852873</v>
      </c>
    </row>
    <row r="8" spans="1:6" x14ac:dyDescent="0.25">
      <c r="A8" s="30">
        <v>0.08712</v>
      </c>
      <c r="B8" s="31">
        <v>114.28454020074601</v>
      </c>
      <c r="C8" s="31">
        <v>115.78264691556807</v>
      </c>
      <c r="D8" s="31">
        <v>117.4509105161702</v>
      </c>
      <c r="E8" s="31">
        <v>119.33401505869213</v>
      </c>
      <c r="F8" s="31">
        <v>121.49379120562035</v>
      </c>
    </row>
    <row r="9" spans="1:6" x14ac:dyDescent="0.25">
      <c r="A9" s="30">
        <v>0.09712</v>
      </c>
      <c r="B9" s="31">
        <v>97.22765773619206</v>
      </c>
      <c r="C9" s="31">
        <v>97.70010567768838</v>
      </c>
      <c r="D9" s="31">
        <v>98.17937023715328</v>
      </c>
      <c r="E9" s="31">
        <v>98.66697479464527</v>
      </c>
      <c r="F9" s="31">
        <v>99.16493319386055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5497500000</v>
      </c>
      <c r="C5" s="18">
        <v>5216894000</v>
      </c>
      <c r="D5" s="18">
        <v>4334548000</v>
      </c>
      <c r="E5" s="18">
        <v>3745835000</v>
      </c>
      <c r="F5" s="8" t="s">
        <v>84</v>
      </c>
    </row>
    <row r="6" spans="1:6" x14ac:dyDescent="0.25">
      <c r="A6" t="s">
        <v>44</v>
      </c>
      <c r="B6" s="18">
        <v>350199000</v>
      </c>
      <c r="C6" s="18">
        <v>323110000</v>
      </c>
      <c r="D6" s="18">
        <v>266409000</v>
      </c>
      <c r="E6" s="18">
        <v>223546000</v>
      </c>
      <c r="F6" s="8" t="s">
        <v>85</v>
      </c>
    </row>
    <row r="7" spans="1:6" x14ac:dyDescent="0.25">
      <c r="A7" t="s">
        <v>86</v>
      </c>
      <c r="B7" s="18">
        <v>185209000</v>
      </c>
      <c r="C7" s="18">
        <v>165269000</v>
      </c>
      <c r="D7" s="18">
        <v>127934000</v>
      </c>
      <c r="E7" s="18">
        <v>110140000</v>
      </c>
      <c r="F7" s="8" t="s">
        <v>87</v>
      </c>
    </row>
    <row r="8" spans="1:6" x14ac:dyDescent="0.25">
      <c r="A8" t="s">
        <v>88</v>
      </c>
      <c r="B8" s="18">
        <v>127705000</v>
      </c>
      <c r="C8" s="18">
        <v>112798000</v>
      </c>
      <c r="D8" s="18">
        <v>92734000</v>
      </c>
      <c r="E8" s="18">
        <v>77609000</v>
      </c>
      <c r="F8" s="8" t="s">
        <v>89</v>
      </c>
    </row>
    <row r="9" spans="1:6" x14ac:dyDescent="0.25">
      <c r="A9" t="s">
        <v>90</v>
      </c>
      <c r="B9" s="18">
        <v>-54329000</v>
      </c>
      <c r="C9" s="18">
        <v>39833000</v>
      </c>
      <c r="D9" s="18">
        <v>5628000</v>
      </c>
      <c r="E9" s="18">
        <v>175061000</v>
      </c>
      <c r="F9" s="8" t="s">
        <v>91</v>
      </c>
    </row>
    <row r="10" spans="1:6" x14ac:dyDescent="0.25">
      <c r="A10" t="s">
        <v>92</v>
      </c>
      <c r="B10" s="18">
        <v>1384382000</v>
      </c>
      <c r="C10" s="18">
        <v>1566248000</v>
      </c>
      <c r="D10" s="18">
        <v>1416928000</v>
      </c>
      <c r="E10" s="18">
        <v>952165000</v>
      </c>
      <c r="F10" s="8" t="s">
        <v>93</v>
      </c>
    </row>
    <row r="11" spans="1:6" x14ac:dyDescent="0.25">
      <c r="A11" t="s">
        <v>94</v>
      </c>
      <c r="B11" s="18">
        <v>154425000</v>
      </c>
      <c r="C11" s="18">
        <v>227598000</v>
      </c>
      <c r="D11" s="18">
        <v>187617000</v>
      </c>
      <c r="E11" s="18">
        <v>136219000</v>
      </c>
      <c r="F11" s="8" t="s">
        <v>95</v>
      </c>
    </row>
    <row r="12" spans="1:6" x14ac:dyDescent="0.25">
      <c r="A12" t="s">
        <v>32</v>
      </c>
      <c r="B12" s="34">
        <v>45754000</v>
      </c>
      <c r="C12" s="34">
        <v>45280000</v>
      </c>
      <c r="D12" s="34">
        <v>44795000</v>
      </c>
      <c r="E12" s="34">
        <v>44494000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2026-09-19T00:06:20Z</dcterms:modified>
</cp:coreProperties>
</file>