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<sst xmlns="http://schemas.openxmlformats.org/spreadsheetml/2006/main" count="112" uniqueCount="100">
  <si>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GoDaddy Inc. (GDDY)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</si>
  <si>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</si>
  <si>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</si>
  <si>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</si>
  <si>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</si>
  <si>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</si>
  <si>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</si>
  <si>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</si>
  <si>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</si>
  <si>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</si>
  <si>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</si>
  <si>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</si>
  <si>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</si>
  <si>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</si>
  <si>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</si>
  <si>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</si>
  <si>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</si>
  <si>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</si>
  <si>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</si>
  <si>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</si>
  <si>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</si>
  <si>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</si>
  <si>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</si>
  <si>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</si>
  <si>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</si>
  <si>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</si>
  <si>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</si>
  <si>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</si>
  <si>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</si>
  <si>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</si>
  <si>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</si>
  <si>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</si>
  <si>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</si>
  <si>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</si>
  <si>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</si>
  <si>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</si>
  <si>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</si>
  <si>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</si>
  <si>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</si>
  <si>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</si>
  <si>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</si>
  <si>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</si>
  <si>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</si>
  <si>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</si>
  <si>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</si>
  <si>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</si>
  <si>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</si>
  <si>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</si>
  <si>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</si>
  <si>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</si>
  <si>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</si>
  <si>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</si>
  <si>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</si>
  <si>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</si>
  <si>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</si>
  <si>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</si>
  <si>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</si>
  <si>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</si>
  <si>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</si>
  <si>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</si>
  <si>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</si>
  <si>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</si>
  <si>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</si>
  <si>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</si>
  <si>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</si>
  <si>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</si>
  <si>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</si>
  <si>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</si>
  <si>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</si>
  <si>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</si>
  <si>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</si>
  <si>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</si>
  <si>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</si>
  <si>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</si>
  <si>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</si>
  <si>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</si>
  <si>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</si>
  <si>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</si>
  <si>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</si>
  <si>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</si>
  <si>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</si>
  <si>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</si>
  <si>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</si>
  <si>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</si>
  <si>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</si>
  <si>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</si>
  <si>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</si>
  <si>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</si>
  <si>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</si>
  <si>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</si>
  <si>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</si>
  <si>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</si>
  <si>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</si>
  <si>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</si>
  <si>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</si>
  <si>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</si>
  <si>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</si>
  <si>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</si>
  <si>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1.09% of revenue against depreciation and amortisation of 3.52%. A business cannot depreciate more than it invests indefinitely. Capex has been set to 3.52%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</si>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</sst>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0.06564722266304868</v>
      </c>
    </row>
    <row r="7" spans="1:2" x14ac:dyDescent="0.25">
      <c r="A7" t="s">
        <v>5</v>
      </c>
      <c r="B7" s="6">
        <v>0.1774240403318633</v>
      </c>
    </row>
    <row r="8" spans="1:2" x14ac:dyDescent="0.25">
      <c r="A8" t="s">
        <v>6</v>
      </c>
      <c r="B8" s="6">
        <v>0.0761275197315953</v>
      </c>
    </row>
    <row r="9" spans="1:2" x14ac:dyDescent="0.25">
      <c r="A9" t="s">
        <v>7</v>
      </c>
      <c r="B9" s="6">
        <v>0.03524177829038787</v>
      </c>
    </row>
    <row r="10" spans="1:2" x14ac:dyDescent="0.25">
      <c r="A10" t="s">
        <v>8</v>
      </c>
      <c r="B10" s="6">
        <v>0.03524177829038787</v>
      </c>
    </row>
    <row r="11" spans="1:2" x14ac:dyDescent="0.25">
      <c r="A11" t="s">
        <v>9</v>
      </c>
      <c r="B11" s="6">
        <v>-0.27255887801005557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12.051621558565737</v>
      </c>
    </row>
    <row r="14" spans="1:3" x14ac:dyDescent="0.25">
      <c r="A14" t="s">
        <v>12</v>
      </c>
      <c r="B14" s="6">
        <v>0.17204862339393912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0.9598</v>
      </c>
      <c r="C19" s="8" t="s">
        <v>19</v>
      </c>
    </row>
    <row r="20" spans="1:2" x14ac:dyDescent="0.25">
      <c r="A20" t="s">
        <v>20</v>
      </c>
      <c r="B20" s="10">
        <f>B17+B19*B18</f>
        <v>0.102769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12343085056</v>
      </c>
    </row>
    <row r="23" spans="1:2" x14ac:dyDescent="0.25">
      <c r="A23" t="s">
        <v>24</v>
      </c>
      <c r="B23" s="11">
        <v>3862600000</v>
      </c>
    </row>
    <row r="24" spans="1:2" x14ac:dyDescent="0.25">
      <c r="A24" t="s">
        <v>25</v>
      </c>
      <c r="B24" s="10">
        <f>B22/(B22+B23)</f>
        <v>0.7616515447108538</v>
      </c>
    </row>
    <row r="25" spans="1:2" x14ac:dyDescent="0.25">
      <c r="A25" t="s">
        <v>26</v>
      </c>
      <c r="B25" s="10">
        <f>1-B24</f>
        <v>0.23834845528914617</v>
      </c>
    </row>
    <row r="26" spans="1:2" x14ac:dyDescent="0.25">
      <c r="A26" t="s">
        <v>27</v>
      </c>
      <c r="B26" s="12">
        <f>B24*B20+B25*B21*(1-B8)</f>
        <v>0.08927994245462494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4951100000</v>
      </c>
      <c r="C29" s="8" t="s">
        <v>30</v>
      </c>
    </row>
    <row r="30" spans="1:2" x14ac:dyDescent="0.25">
      <c r="A30" t="s">
        <v>31</v>
      </c>
      <c r="B30" s="11">
        <v>2781700000</v>
      </c>
    </row>
    <row r="31" spans="1:2" x14ac:dyDescent="0.25">
      <c r="A31" t="s">
        <v>32</v>
      </c>
      <c r="B31" s="13">
        <v>140621000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0.06564722266304868</v>
      </c>
      <c r="C5" s="10">
        <f>Assumptions!B6</f>
        <v>0.06564722266304868</v>
      </c>
      <c r="D5" s="10">
        <f>Assumptions!B6</f>
        <v>0.06564722266304868</v>
      </c>
      <c r="E5" s="10">
        <f>Assumptions!B6</f>
        <v>0.06564722266304868</v>
      </c>
      <c r="F5" s="10">
        <f>Assumptions!B6</f>
        <v>0.06564722266304868</v>
      </c>
    </row>
    <row r="6" spans="1:6" x14ac:dyDescent="0.25">
      <c r="A6" t="s">
        <v>43</v>
      </c>
      <c r="B6" s="18">
        <f>Assumptions!B29*(1+B5)</f>
        <v>5276125964.12702</v>
      </c>
      <c r="C6" s="18">
        <f>B6*(1+C5)</f>
        <v>5622488980.092359</v>
      </c>
      <c r="D6" s="18">
        <f>C6*(1+D5)</f>
        <v>5991589766.089019</v>
      </c>
      <c r="E6" s="18">
        <f>D6*(1+E5)</f>
        <v>6384920993.569108</v>
      </c>
      <c r="F6" s="18">
        <f>E6*(1+F5)</f>
        <v>6804073323.7199135</v>
      </c>
    </row>
    <row r="7" spans="1:6" x14ac:dyDescent="0.25">
      <c r="A7" t="s">
        <v>5</v>
      </c>
      <c r="B7" s="10">
        <f>Assumptions!B7</f>
        <v>0.1774240403318633</v>
      </c>
      <c r="C7" s="10">
        <f>Assumptions!B7</f>
        <v>0.1774240403318633</v>
      </c>
      <c r="D7" s="10">
        <f>Assumptions!B7</f>
        <v>0.1774240403318633</v>
      </c>
      <c r="E7" s="10">
        <f>Assumptions!B7</f>
        <v>0.1774240403318633</v>
      </c>
      <c r="F7" s="10">
        <f>Assumptions!B7</f>
        <v>0.1774240403318633</v>
      </c>
    </row>
    <row r="8" spans="1:6" x14ac:dyDescent="0.25">
      <c r="A8" t="s">
        <v>44</v>
      </c>
      <c r="B8" s="18">
        <f>B6*B7</f>
        <v>936111585.8552635</v>
      </c>
      <c r="C8" s="18">
        <f>C6*C7</f>
        <v>997564711.5693636</v>
      </c>
      <c r="D8" s="18">
        <f>D6*D7</f>
        <v>1063052064.3105574</v>
      </c>
      <c r="E8" s="18">
        <f>E6*E7</f>
        <v>1132838479.878766</v>
      </c>
      <c r="F8" s="18">
        <f>F6*F7</f>
        <v>1207206179.8086371</v>
      </c>
    </row>
    <row r="9" spans="1:6" x14ac:dyDescent="0.25">
      <c r="A9" t="s">
        <v>45</v>
      </c>
      <c r="B9" s="18">
        <f>B8*(1-Assumptions!B8)</f>
        <v>864847732.632092</v>
      </c>
      <c r="C9" s="18">
        <f>C8*(1-Assumptions!B8)</f>
        <v>921622584.3058237</v>
      </c>
      <c r="D9" s="18">
        <f>D8*(1-Assumptions!B8)</f>
        <v>982124547.3090423</v>
      </c>
      <c r="E9" s="18">
        <f>E8*(1-Assumptions!B8)</f>
        <v>1046598296.1490849</v>
      </c>
      <c r="F9" s="18">
        <f>F8*(1-Assumptions!B8)</f>
        <v>1115304567.5351515</v>
      </c>
    </row>
    <row r="10" spans="1:6" x14ac:dyDescent="0.25">
      <c r="A10" t="s">
        <v>46</v>
      </c>
      <c r="B10" s="18">
        <f>B6*Assumptions!B9</f>
        <v>185940061.45992336</v>
      </c>
      <c r="C10" s="18">
        <f>C6*Assumptions!B9</f>
        <v>198146510.0765639</v>
      </c>
      <c r="D10" s="18">
        <f>D6*Assumptions!B9</f>
        <v>211154278.14346611</v>
      </c>
      <c r="E10" s="18">
        <f>E6*Assumptions!B9</f>
        <v>225015970.05700552</v>
      </c>
      <c r="F10" s="18">
        <f>F6*Assumptions!B9</f>
        <v>239787643.54607967</v>
      </c>
    </row>
    <row r="11" spans="1:6" x14ac:dyDescent="0.25">
      <c r="A11" t="s">
        <v>47</v>
      </c>
      <c r="B11" s="18">
        <f>-B6*Assumptions!B10</f>
        <v>-185940061.45992336</v>
      </c>
      <c r="C11" s="18">
        <f>-C6*Assumptions!B10</f>
        <v>-198146510.0765639</v>
      </c>
      <c r="D11" s="18">
        <f>-D6*Assumptions!B10</f>
        <v>-211154278.14346611</v>
      </c>
      <c r="E11" s="18">
        <f>-E6*Assumptions!B10</f>
        <v>-225015970.05700552</v>
      </c>
      <c r="F11" s="18">
        <f>-F6*Assumptions!B10</f>
        <v>-239787643.54607967</v>
      </c>
    </row>
    <row r="12" spans="1:6" x14ac:dyDescent="0.25">
      <c r="A12" t="s">
        <v>48</v>
      </c>
      <c r="B12" s="18">
        <f>-(B6-Assumptions!B29)*Assumptions!B11</f>
        <v>88588712.10659711</v>
      </c>
      <c r="C12" s="18">
        <f>-(C6-B6)*Assumptions!B11</f>
        <v>94404315.01569168</v>
      </c>
      <c r="D12" s="18">
        <f>-(D6-C6)*Assumptions!B11</f>
        <v>100601696.10387935</v>
      </c>
      <c r="E12" s="18">
        <f>-(E6-D6)*Assumptions!B11</f>
        <v>107205918.04829104</v>
      </c>
      <c r="F12" s="18">
        <f>-(F6-E6)*Assumptions!B11</f>
        <v>114243688.82120393</v>
      </c>
    </row>
    <row r="13" spans="1:6" x14ac:dyDescent="0.25">
      <c r="A13" s="19" t="s">
        <v>49</v>
      </c>
      <c r="B13" s="20">
        <f>B9+B10+B11+B12</f>
        <v>953436444.7386891</v>
      </c>
      <c r="C13" s="20">
        <f>C9+C10+C11+C12</f>
        <v>1016026899.3215154</v>
      </c>
      <c r="D13" s="20">
        <f>D9+D10+D11+D12</f>
        <v>1082726243.4129217</v>
      </c>
      <c r="E13" s="20">
        <f>E9+E10+E11+E12</f>
        <v>1153804214.197376</v>
      </c>
      <c r="F13" s="20">
        <f>F9+F10+F11+F12</f>
        <v>1229548256.3563554</v>
      </c>
    </row>
    <row r="14" spans="1:6" x14ac:dyDescent="0.25">
      <c r="A14" t="s">
        <v>50</v>
      </c>
      <c r="B14" s="21">
        <f>1/(1+Assumptions!$B$26)^(1-0.5*Assumptions!$B$32)</f>
        <v>0.9581428136343015</v>
      </c>
      <c r="C14" s="21">
        <f>1/(1+Assumptions!$B$26)^(2-0.5*Assumptions!$B$32)</f>
        <v>0.8796111782570658</v>
      </c>
      <c r="D14" s="21">
        <f>1/(1+Assumptions!$B$26)^(3-0.5*Assumptions!$B$32)</f>
        <v>0.8075161801611039</v>
      </c>
      <c r="E14" s="21">
        <f>1/(1+Assumptions!$B$26)^(4-0.5*Assumptions!$B$32)</f>
        <v>0.7413302574372354</v>
      </c>
      <c r="F14" s="21">
        <f>1/(1+Assumptions!$B$26)^(5-0.5*Assumptions!$B$32)</f>
        <v>0.6805690883894304</v>
      </c>
    </row>
    <row r="15" spans="1:6" x14ac:dyDescent="0.25">
      <c r="A15" s="19" t="s">
        <v>51</v>
      </c>
      <c r="B15" s="20">
        <f>B13*B14</f>
        <v>913528277.7834128</v>
      </c>
      <c r="C15" s="20">
        <f>C13*C14</f>
        <v>893708618.0530714</v>
      </c>
      <c r="D15" s="20">
        <f>D13*D14</f>
        <v>874318960.2409841</v>
      </c>
      <c r="E15" s="20">
        <f>E13*E14</f>
        <v>855349975.1431078</v>
      </c>
      <c r="F15" s="20">
        <f>F13*F14</f>
        <v>836792535.9592586</v>
      </c>
    </row>
    <row r="17" spans="1:2" x14ac:dyDescent="0.25">
      <c r="A17" s="22" t="s">
        <v>52</v>
      </c>
      <c r="B17" s="23">
        <f>SUM(B15:F15)</f>
        <v>4373698367.179834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1229548256.3563554</v>
      </c>
    </row>
    <row r="5" spans="1:2" x14ac:dyDescent="0.25">
      <c r="A5" t="s">
        <v>56</v>
      </c>
      <c r="B5" s="18">
        <f>IF(Assumptions!$B$33=0,B4,B4-Forecast!F11-Forecast!F10-Forecast!F12)</f>
        <v>1115304567.5351515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0.14530775955560882</v>
      </c>
    </row>
    <row r="7" spans="1:2" x14ac:dyDescent="0.25">
      <c r="A7" t="s">
        <v>58</v>
      </c>
      <c r="B7" s="18">
        <f>-MAX(Forecast!F9,0)*B6</f>
        <v>-162062407.93067005</v>
      </c>
    </row>
    <row r="8" spans="1:2" x14ac:dyDescent="0.25">
      <c r="A8" t="s">
        <v>59</v>
      </c>
      <c r="B8" s="18">
        <f>IF(OR(Assumptions!$B$33=0,Assumptions!B12&lt;=0),B5,MAX(B5+B7,0))</f>
        <v>953242159.6044815</v>
      </c>
    </row>
    <row r="9" spans="1:2" x14ac:dyDescent="0.25">
      <c r="A9" t="s">
        <v>60</v>
      </c>
      <c r="B9" s="18">
        <f>B8*(1+Assumptions!B12)/(Assumptions!B26-Assumptions!B12)</f>
        <v>15200281398.57635</v>
      </c>
    </row>
    <row r="10" spans="1:2" x14ac:dyDescent="0.25">
      <c r="A10" t="s">
        <v>61</v>
      </c>
      <c r="B10" s="18">
        <f>B9/(1+Assumptions!B26)^(5-0.5*Assumptions!B32)</f>
        <v>10344841654.691923</v>
      </c>
    </row>
    <row r="11" spans="1:2" x14ac:dyDescent="0.25">
      <c r="A11" t="s">
        <v>62</v>
      </c>
      <c r="B11" s="18">
        <f>Forecast!B17+B10</f>
        <v>14718540021.871758</v>
      </c>
    </row>
    <row r="12" spans="1:2" x14ac:dyDescent="0.25">
      <c r="A12" t="s">
        <v>63</v>
      </c>
      <c r="B12" s="18">
        <f>-Assumptions!B30</f>
        <v>-2781700000</v>
      </c>
    </row>
    <row r="13" spans="1:2" x14ac:dyDescent="0.25">
      <c r="A13" t="s">
        <v>64</v>
      </c>
      <c r="B13" s="18">
        <f>B11+B12</f>
        <v>11936840021.871758</v>
      </c>
    </row>
    <row r="14" spans="1:2" x14ac:dyDescent="0.25">
      <c r="A14" s="19" t="s">
        <v>65</v>
      </c>
      <c r="B14" s="24">
        <f>B13/Assumptions!B31</f>
        <v>84.88661026355777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1446993823.3547168</v>
      </c>
    </row>
    <row r="18" spans="1:2" x14ac:dyDescent="0.25">
      <c r="A18" t="s">
        <v>60</v>
      </c>
      <c r="B18" s="18">
        <f>B17*Assumptions!B13</f>
        <v>17438621956.653168</v>
      </c>
    </row>
    <row r="19" spans="1:2" x14ac:dyDescent="0.25">
      <c r="A19" t="s">
        <v>61</v>
      </c>
      <c r="B19" s="18">
        <f>B18/(1+Assumptions!B26)^(5-0.5*Assumptions!B32)</f>
        <v>11868187047.807352</v>
      </c>
    </row>
    <row r="20" spans="1:2" x14ac:dyDescent="0.25">
      <c r="A20" t="s">
        <v>62</v>
      </c>
      <c r="B20" s="18">
        <f>Forecast!B17+B19</f>
        <v>16241885414.987186</v>
      </c>
    </row>
    <row r="21" spans="1:2" x14ac:dyDescent="0.25">
      <c r="A21" t="s">
        <v>63</v>
      </c>
      <c r="B21" s="18">
        <f>-Assumptions!B30</f>
        <v>-2781700000</v>
      </c>
    </row>
    <row r="22" spans="1:2" x14ac:dyDescent="0.25">
      <c r="A22" t="s">
        <v>64</v>
      </c>
      <c r="B22" s="18">
        <f>B20+B21</f>
        <v>13460185414.987186</v>
      </c>
    </row>
    <row r="23" spans="1:2" x14ac:dyDescent="0.25">
      <c r="A23" s="19" t="s">
        <v>65</v>
      </c>
      <c r="B23" s="25">
        <f>B22/Assumptions!B31</f>
        <v>95.71959675288319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97.46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84.88661026355777</v>
      </c>
    </row>
    <row r="29" spans="1:2" x14ac:dyDescent="0.25">
      <c r="A29" s="19" t="s">
        <v>73</v>
      </c>
      <c r="B29" s="12">
        <f>B28/B26-1</f>
        <v>-0.1290107709464624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0.06928</v>
      </c>
      <c r="B5" s="31">
        <v>112.92843715707504</v>
      </c>
      <c r="C5" s="31">
        <v>120.10368791704357</v>
      </c>
      <c r="D5" s="31">
        <v>128.86085838470262</v>
      </c>
      <c r="E5" s="31">
        <v>139.8040421347813</v>
      </c>
      <c r="F5" s="31">
        <v>153.8897794017106</v>
      </c>
    </row>
    <row r="6" spans="1:6" x14ac:dyDescent="0.25">
      <c r="A6" s="30">
        <v>0.07928</v>
      </c>
      <c r="B6" s="31">
        <v>93.13499355512</v>
      </c>
      <c r="C6" s="31">
        <v>97.59495826399102</v>
      </c>
      <c r="D6" s="31">
        <v>102.8464574905971</v>
      </c>
      <c r="E6" s="31">
        <v>109.13042097856706</v>
      </c>
      <c r="F6" s="31">
        <v>116.79659949394555</v>
      </c>
    </row>
    <row r="7" spans="1:6" x14ac:dyDescent="0.25">
      <c r="A7" s="30">
        <v>0.08928</v>
      </c>
      <c r="B7" s="31">
        <v>78.64869611414188</v>
      </c>
      <c r="C7" s="31">
        <v>81.5538360107425</v>
      </c>
      <c r="D7" s="32">
        <v>84.88652288120608</v>
      </c>
      <c r="E7" s="31">
        <v>88.75494168855455</v>
      </c>
      <c r="F7" s="31">
        <v>93.30713920974583</v>
      </c>
    </row>
    <row r="8" spans="1:6" x14ac:dyDescent="0.25">
      <c r="A8" s="30">
        <v>0.09928</v>
      </c>
      <c r="B8" s="31">
        <v>67.58163168957735</v>
      </c>
      <c r="C8" s="31">
        <v>69.53452880906563</v>
      </c>
      <c r="D8" s="31">
        <v>71.73006853005602</v>
      </c>
      <c r="E8" s="31">
        <v>74.22078605783908</v>
      </c>
      <c r="F8" s="31">
        <v>77.07556233675041</v>
      </c>
    </row>
    <row r="9" spans="1:6" x14ac:dyDescent="0.25">
      <c r="A9" s="30">
        <v>0.10928</v>
      </c>
      <c r="B9" s="31">
        <v>58.84679330595477</v>
      </c>
      <c r="C9" s="31">
        <v>60.18693204116056</v>
      </c>
      <c r="D9" s="31">
        <v>61.668931536537094</v>
      </c>
      <c r="E9" s="31">
        <v>63.31963224872618</v>
      </c>
      <c r="F9" s="31">
        <v>65.17310146706798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4951100000</v>
      </c>
      <c r="C5" s="18">
        <v>4573200000</v>
      </c>
      <c r="D5" s="18">
        <v>4254100000</v>
      </c>
      <c r="E5" s="18">
        <v>4091300000</v>
      </c>
      <c r="F5" s="8" t="s">
        <v>84</v>
      </c>
    </row>
    <row r="6" spans="1:6" x14ac:dyDescent="0.25">
      <c r="A6" t="s">
        <v>44</v>
      </c>
      <c r="B6" s="18">
        <v>1138400000</v>
      </c>
      <c r="C6" s="18">
        <v>932900000</v>
      </c>
      <c r="D6" s="18">
        <v>638200000</v>
      </c>
      <c r="E6" s="18">
        <v>514500000</v>
      </c>
      <c r="F6" s="8" t="s">
        <v>85</v>
      </c>
    </row>
    <row r="7" spans="1:6" x14ac:dyDescent="0.25">
      <c r="A7" t="s">
        <v>86</v>
      </c>
      <c r="B7" s="18">
        <v>116600000</v>
      </c>
      <c r="C7" s="18">
        <v>135300000</v>
      </c>
      <c r="D7" s="18">
        <v>171300000</v>
      </c>
      <c r="E7" s="18">
        <v>194600000</v>
      </c>
      <c r="F7" s="8" t="s">
        <v>87</v>
      </c>
    </row>
    <row r="8" spans="1:6" x14ac:dyDescent="0.25">
      <c r="A8" t="s">
        <v>88</v>
      </c>
      <c r="B8" s="18">
        <v>23900000</v>
      </c>
      <c r="C8" s="18">
        <v>26600000</v>
      </c>
      <c r="D8" s="18">
        <v>77400000</v>
      </c>
      <c r="E8" s="18">
        <v>60100000</v>
      </c>
      <c r="F8" s="8" t="s">
        <v>89</v>
      </c>
    </row>
    <row r="9" spans="1:6" x14ac:dyDescent="0.25">
      <c r="A9" t="s">
        <v>90</v>
      </c>
      <c r="B9" s="18">
        <v>-103000000</v>
      </c>
      <c r="C9" s="18">
        <v>-61200000</v>
      </c>
      <c r="D9" s="18">
        <v>-130500000</v>
      </c>
      <c r="E9" s="18">
        <v>-81400000</v>
      </c>
      <c r="F9" s="8" t="s">
        <v>91</v>
      </c>
    </row>
    <row r="10" spans="1:6" x14ac:dyDescent="0.25">
      <c r="A10" t="s">
        <v>92</v>
      </c>
      <c r="B10" s="18">
        <v>3862600000</v>
      </c>
      <c r="C10" s="18">
        <v>3894700000</v>
      </c>
      <c r="D10" s="18">
        <v>3935700000</v>
      </c>
      <c r="E10" s="18">
        <v>3980900000</v>
      </c>
      <c r="F10" s="8" t="s">
        <v>93</v>
      </c>
    </row>
    <row r="11" spans="1:6" x14ac:dyDescent="0.25">
      <c r="A11" t="s">
        <v>94</v>
      </c>
      <c r="B11" s="18">
        <v>1080900000</v>
      </c>
      <c r="C11" s="18">
        <v>1089000000</v>
      </c>
      <c r="D11" s="18">
        <v>498800000</v>
      </c>
      <c r="E11" s="18">
        <v>774000000</v>
      </c>
      <c r="F11" s="8" t="s">
        <v>95</v>
      </c>
    </row>
    <row r="12" spans="1:6" x14ac:dyDescent="0.25">
      <c r="A12" t="s">
        <v>32</v>
      </c>
      <c r="B12" s="34">
        <v>140621000</v>
      </c>
      <c r="C12" s="34">
        <v>145287000</v>
      </c>
      <c r="D12" s="34">
        <v>151452000</v>
      </c>
      <c r="E12" s="34">
        <v>161457000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2026-09-19T01:06:39Z</dcterms:modified>
</cp:coreProperties>
</file>