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<sst xmlns="http://schemas.openxmlformats.org/spreadsheetml/2006/main" count="112" uniqueCount="100">
  <si>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Gen Digital Inc. (GEN)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</si>
  <si>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</si>
  <si>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</si>
  <si>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</si>
  <si>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</si>
  <si>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</si>
  <si>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</si>
  <si>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</si>
  <si>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</si>
  <si>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</si>
  <si>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</si>
  <si>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</si>
  <si>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</si>
  <si>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</si>
  <si>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</si>
  <si>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</si>
  <si>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</si>
  <si>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</si>
  <si>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</si>
  <si>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</si>
  <si>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</si>
  <si>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</si>
  <si>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</si>
  <si>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</si>
  <si>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</si>
  <si>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</si>
  <si>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</si>
  <si>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</si>
  <si>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</si>
  <si>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</si>
  <si>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</si>
  <si>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</si>
  <si>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</si>
  <si>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</si>
  <si>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</si>
  <si>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</si>
  <si>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</si>
  <si>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</si>
  <si>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</si>
  <si>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</si>
  <si>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</si>
  <si>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</si>
  <si>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</si>
  <si>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</si>
  <si>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</si>
  <si>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</si>
  <si>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</si>
  <si>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</si>
  <si>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</si>
  <si>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</si>
  <si>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</si>
  <si>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</si>
  <si>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</si>
  <si>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</si>
  <si>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</si>
  <si>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</si>
  <si>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</si>
  <si>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</si>
  <si>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</si>
  <si>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</si>
  <si>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</si>
  <si>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</si>
  <si>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</si>
  <si>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</si>
  <si>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</si>
  <si>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</si>
  <si>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</si>
  <si>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</si>
  <si>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</si>
  <si>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</si>
  <si>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</si>
  <si>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</si>
  <si>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</si>
  <si>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</si>
  <si>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</si>
  <si>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</si>
  <si>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</si>
  <si>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</si>
  <si>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</si>
  <si>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</si>
  <si>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</si>
  <si>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</si>
  <si>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</si>
  <si>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</si>
  <si>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</si>
  <si>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</si>
  <si>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</si>
  <si>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</si>
  <si>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</si>
  <si>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</si>
  <si>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</si>
  <si>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</si>
  <si>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</si>
  <si>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</si>
  <si>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</si>
  <si>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</si>
  <si>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</si>
  <si>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</si>
  <si>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0.38%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</si>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</sst>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0.1465900735417971</v>
      </c>
    </row>
    <row r="7" spans="1:2" x14ac:dyDescent="0.25">
      <c r="A7" t="s">
        <v>5</v>
      </c>
      <c r="B7" s="6">
        <v>0.38354467602144643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0.1079744738397577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0.5333333333333333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9.525305280966768</v>
      </c>
    </row>
    <row r="14" spans="1:3" x14ac:dyDescent="0.25">
      <c r="A14" t="s">
        <v>12</v>
      </c>
      <c r="B14" s="6">
        <v>0.10368518684069372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1.14405</v>
      </c>
      <c r="C19" s="8" t="s">
        <v>19</v>
      </c>
    </row>
    <row r="20" spans="1:2" x14ac:dyDescent="0.25">
      <c r="A20" t="s">
        <v>20</v>
      </c>
      <c r="B20" s="10">
        <f>B17+B19*B18</f>
        <v>0.11290275</v>
      </c>
    </row>
    <row r="21" spans="1:3" x14ac:dyDescent="0.25">
      <c r="A21" t="s">
        <v>21</v>
      </c>
      <c r="B21" s="6">
        <v>0.06865761689291101</v>
      </c>
      <c r="C21" s="8" t="s">
        <v>22</v>
      </c>
    </row>
    <row r="22" spans="1:2" x14ac:dyDescent="0.25">
      <c r="A22" t="s">
        <v>23</v>
      </c>
      <c r="B22" s="11">
        <v>17365008384</v>
      </c>
    </row>
    <row r="23" spans="1:2" x14ac:dyDescent="0.25">
      <c r="A23" t="s">
        <v>24</v>
      </c>
      <c r="B23" s="11">
        <v>8260000000</v>
      </c>
    </row>
    <row r="24" spans="1:2" x14ac:dyDescent="0.25">
      <c r="A24" t="s">
        <v>25</v>
      </c>
      <c r="B24" s="10">
        <f>B22/(B22+B23)</f>
        <v>0.6776586420491686</v>
      </c>
    </row>
    <row r="25" spans="1:2" x14ac:dyDescent="0.25">
      <c r="A25" t="s">
        <v>26</v>
      </c>
      <c r="B25" s="10">
        <f>1-B24</f>
        <v>0.3223413579508314</v>
      </c>
    </row>
    <row r="26" spans="1:2" x14ac:dyDescent="0.25">
      <c r="A26" t="s">
        <v>27</v>
      </c>
      <c r="B26" s="12">
        <f>B24*B20+B25*B21*(1-B8)</f>
        <v>0.09399316392433057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5000000000</v>
      </c>
      <c r="C29" s="8" t="s">
        <v>30</v>
      </c>
    </row>
    <row r="30" spans="1:2" x14ac:dyDescent="0.25">
      <c r="A30" t="s">
        <v>31</v>
      </c>
      <c r="B30" s="11">
        <v>7858000000</v>
      </c>
    </row>
    <row r="31" spans="1:2" x14ac:dyDescent="0.25">
      <c r="A31" t="s">
        <v>32</v>
      </c>
      <c r="B31" s="13">
        <v>619000000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0.1465900735417971</v>
      </c>
      <c r="C5" s="10">
        <f>Assumptions!B6</f>
        <v>0.1465900735417971</v>
      </c>
      <c r="D5" s="10">
        <f>Assumptions!B6</f>
        <v>0.1465900735417971</v>
      </c>
      <c r="E5" s="10">
        <f>Assumptions!B6</f>
        <v>0.1465900735417971</v>
      </c>
      <c r="F5" s="10">
        <f>Assumptions!B6</f>
        <v>0.1465900735417971</v>
      </c>
    </row>
    <row r="6" spans="1:6" x14ac:dyDescent="0.25">
      <c r="A6" t="s">
        <v>43</v>
      </c>
      <c r="B6" s="18">
        <f>Assumptions!B29*(1+B5)</f>
        <v>5732950367.708985</v>
      </c>
      <c r="C6" s="18">
        <f>B6*(1+C5)</f>
        <v>6573343983.7229185</v>
      </c>
      <c r="D6" s="18">
        <f>C6*(1+D5)</f>
        <v>7536930961.712391</v>
      </c>
      <c r="E6" s="18">
        <f>D6*(1+E5)</f>
        <v>8641770225.669258</v>
      </c>
      <c r="F6" s="18">
        <f>E6*(1+F5)</f>
        <v>9908567958.581427</v>
      </c>
    </row>
    <row r="7" spans="1:6" x14ac:dyDescent="0.25">
      <c r="A7" t="s">
        <v>5</v>
      </c>
      <c r="B7" s="10">
        <f>Assumptions!B7</f>
        <v>0.38354467602144643</v>
      </c>
      <c r="C7" s="10">
        <f>Assumptions!B7</f>
        <v>0.38354467602144643</v>
      </c>
      <c r="D7" s="10">
        <f>Assumptions!B7</f>
        <v>0.38354467602144643</v>
      </c>
      <c r="E7" s="10">
        <f>Assumptions!B7</f>
        <v>0.38354467602144643</v>
      </c>
      <c r="F7" s="10">
        <f>Assumptions!B7</f>
        <v>0.38354467602144643</v>
      </c>
    </row>
    <row r="8" spans="1:6" x14ac:dyDescent="0.25">
      <c r="A8" t="s">
        <v>44</v>
      </c>
      <c r="B8" s="18">
        <f>B6*B7</f>
        <v>2198842591.429975</v>
      </c>
      <c r="C8" s="18">
        <f>C6*C7</f>
        <v>2521171088.614531</v>
      </c>
      <c r="D8" s="18">
        <f>D6*D7</f>
        <v>2890749743.9059877</v>
      </c>
      <c r="E8" s="18">
        <f>E6*E7</f>
        <v>3314504961.4560976</v>
      </c>
      <c r="F8" s="18">
        <f>F6*F7</f>
        <v>3800378487.510598</v>
      </c>
    </row>
    <row r="9" spans="1:6" x14ac:dyDescent="0.25">
      <c r="A9" t="s">
        <v>45</v>
      </c>
      <c r="B9" s="18">
        <f>B8*(1-Assumptions!B8)</f>
        <v>1737085647.2296803</v>
      </c>
      <c r="C9" s="18">
        <f>C8*(1-Assumptions!B8)</f>
        <v>1991725160.0054796</v>
      </c>
      <c r="D9" s="18">
        <f>D8*(1-Assumptions!B8)</f>
        <v>2283692297.6857305</v>
      </c>
      <c r="E9" s="18">
        <f>E8*(1-Assumptions!B8)</f>
        <v>2618458919.5503173</v>
      </c>
      <c r="F9" s="18">
        <f>F8*(1-Assumptions!B8)</f>
        <v>3002299005.133373</v>
      </c>
    </row>
    <row r="10" spans="1:6" x14ac:dyDescent="0.25">
      <c r="A10" t="s">
        <v>46</v>
      </c>
      <c r="B10" s="18">
        <f>B6*Assumptions!B9</f>
        <v>619012299.5028231</v>
      </c>
      <c r="C10" s="18">
        <f>C6*Assumptions!B9</f>
        <v>709753358.0102189</v>
      </c>
      <c r="D10" s="18">
        <f>D6*Assumptions!B9</f>
        <v>813796154.9574744</v>
      </c>
      <c r="E10" s="18">
        <f>E6*Assumptions!B9</f>
        <v>933090593.1607223</v>
      </c>
      <c r="F10" s="18">
        <f>F6*Assumptions!B9</f>
        <v>1069872411.8333116</v>
      </c>
    </row>
    <row r="11" spans="1:6" x14ac:dyDescent="0.25">
      <c r="A11" t="s">
        <v>47</v>
      </c>
      <c r="B11" s="18">
        <f>-B6*Assumptions!B10</f>
        <v>-57329503.677089855</v>
      </c>
      <c r="C11" s="18">
        <f>-C6*Assumptions!B10</f>
        <v>-65733439.837229185</v>
      </c>
      <c r="D11" s="18">
        <f>-D6*Assumptions!B10</f>
        <v>-75369309.61712392</v>
      </c>
      <c r="E11" s="18">
        <f>-E6*Assumptions!B10</f>
        <v>-86417702.25669259</v>
      </c>
      <c r="F11" s="18">
        <f>-F6*Assumptions!B10</f>
        <v>-99085679.58581427</v>
      </c>
    </row>
    <row r="12" spans="1:6" x14ac:dyDescent="0.25">
      <c r="A12" t="s">
        <v>48</v>
      </c>
      <c r="B12" s="18">
        <f>-(B6-Assumptions!B29)*Assumptions!B11</f>
        <v>-390906862.7781255</v>
      </c>
      <c r="C12" s="18">
        <f>-(C6-B6)*Assumptions!B11</f>
        <v>-448209928.54076433</v>
      </c>
      <c r="D12" s="18">
        <f>-(D6-C6)*Assumptions!B11</f>
        <v>-513913054.9277186</v>
      </c>
      <c r="E12" s="18">
        <f>-(E6-D6)*Assumptions!B11</f>
        <v>-589247607.4436625</v>
      </c>
      <c r="F12" s="18">
        <f>-(F6-E6)*Assumptions!B11</f>
        <v>-675625457.5531565</v>
      </c>
    </row>
    <row r="13" spans="1:6" x14ac:dyDescent="0.25">
      <c r="A13" s="19" t="s">
        <v>49</v>
      </c>
      <c r="B13" s="20">
        <f>B9+B10+B11+B12</f>
        <v>1907861580.2772882</v>
      </c>
      <c r="C13" s="20">
        <f>C9+C10+C11+C12</f>
        <v>2187535149.637705</v>
      </c>
      <c r="D13" s="20">
        <f>D9+D10+D11+D12</f>
        <v>2508206088.098362</v>
      </c>
      <c r="E13" s="20">
        <f>E9+E10+E11+E12</f>
        <v>2875884203.0106845</v>
      </c>
      <c r="F13" s="20">
        <f>F9+F10+F11+F12</f>
        <v>3297460279.8277135</v>
      </c>
    </row>
    <row r="14" spans="1:6" x14ac:dyDescent="0.25">
      <c r="A14" t="s">
        <v>50</v>
      </c>
      <c r="B14" s="21">
        <f>1/(1+Assumptions!$B$26)^(1-0.5*Assumptions!$B$32)</f>
        <v>0.9560766152747529</v>
      </c>
      <c r="C14" s="21">
        <f>1/(1+Assumptions!$B$26)^(2-0.5*Assumptions!$B$32)</f>
        <v>0.873932897208563</v>
      </c>
      <c r="D14" s="21">
        <f>1/(1+Assumptions!$B$26)^(3-0.5*Assumptions!$B$32)</f>
        <v>0.7988467625095794</v>
      </c>
      <c r="E14" s="21">
        <f>1/(1+Assumptions!$B$26)^(4-0.5*Assumptions!$B$32)</f>
        <v>0.7302118412184467</v>
      </c>
      <c r="F14" s="21">
        <f>1/(1+Assumptions!$B$26)^(5-0.5*Assumptions!$B$32)</f>
        <v>0.6674738611702643</v>
      </c>
    </row>
    <row r="15" spans="1:6" x14ac:dyDescent="0.25">
      <c r="A15" s="19" t="s">
        <v>51</v>
      </c>
      <c r="B15" s="20">
        <f>B13*B14</f>
        <v>1824061842.084251</v>
      </c>
      <c r="C15" s="20">
        <f>C13*C14</f>
        <v>1911758931.0684469</v>
      </c>
      <c r="D15" s="20">
        <f>D13*D14</f>
        <v>2003672313.1841934</v>
      </c>
      <c r="E15" s="20">
        <f>E13*E14</f>
        <v>2100004699.0114772</v>
      </c>
      <c r="F15" s="20">
        <f>F13*F14</f>
        <v>2200968545.032184</v>
      </c>
    </row>
    <row r="17" spans="1:2" x14ac:dyDescent="0.25">
      <c r="A17" s="22" t="s">
        <v>52</v>
      </c>
      <c r="B17" s="23">
        <f>SUM(B15:F15)</f>
        <v>10040466330.380552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3297460279.8277135</v>
      </c>
    </row>
    <row r="5" spans="1:2" x14ac:dyDescent="0.25">
      <c r="A5" t="s">
        <v>56</v>
      </c>
      <c r="B5" s="18">
        <f>IF(Assumptions!$B$33=0,B4,B4-Forecast!F11-Forecast!F10-Forecast!F12)</f>
        <v>3808050196.6075773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0.24111448087961737</v>
      </c>
    </row>
    <row r="7" spans="1:2" x14ac:dyDescent="0.25">
      <c r="A7" t="s">
        <v>58</v>
      </c>
      <c r="B7" s="18">
        <f>-MAX(Forecast!F9,0)*B6</f>
        <v>-918176046.3185608</v>
      </c>
    </row>
    <row r="8" spans="1:2" x14ac:dyDescent="0.25">
      <c r="A8" t="s">
        <v>59</v>
      </c>
      <c r="B8" s="18">
        <f>IF(OR(Assumptions!$B$33=0,Assumptions!B12&lt;=0),B5,MAX(B5+B7,0))</f>
        <v>2889874150.2890167</v>
      </c>
    </row>
    <row r="9" spans="1:2" x14ac:dyDescent="0.25">
      <c r="A9" t="s">
        <v>60</v>
      </c>
      <c r="B9" s="18">
        <f>B8*(1+Assumptions!B12)/(Assumptions!B26-Assumptions!B12)</f>
        <v>42933543492.729195</v>
      </c>
    </row>
    <row r="10" spans="1:2" x14ac:dyDescent="0.25">
      <c r="A10" t="s">
        <v>61</v>
      </c>
      <c r="B10" s="18">
        <f>B9/(1+Assumptions!B26)^(5-0.5*Assumptions!B32)</f>
        <v>28657018048.81343</v>
      </c>
    </row>
    <row r="11" spans="1:2" x14ac:dyDescent="0.25">
      <c r="A11" t="s">
        <v>62</v>
      </c>
      <c r="B11" s="18">
        <f>Forecast!B17+B10</f>
        <v>38697484379.193985</v>
      </c>
    </row>
    <row r="12" spans="1:2" x14ac:dyDescent="0.25">
      <c r="A12" t="s">
        <v>63</v>
      </c>
      <c r="B12" s="18">
        <f>-Assumptions!B30</f>
        <v>-7858000000</v>
      </c>
    </row>
    <row r="13" spans="1:2" x14ac:dyDescent="0.25">
      <c r="A13" t="s">
        <v>64</v>
      </c>
      <c r="B13" s="18">
        <f>B11+B12</f>
        <v>30839484379.193985</v>
      </c>
    </row>
    <row r="14" spans="1:2" x14ac:dyDescent="0.25">
      <c r="A14" s="19" t="s">
        <v>65</v>
      </c>
      <c r="B14" s="24">
        <f>B13/Assumptions!B31</f>
        <v>49.82146103262356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4870250899.34391</v>
      </c>
    </row>
    <row r="18" spans="1:2" x14ac:dyDescent="0.25">
      <c r="A18" t="s">
        <v>60</v>
      </c>
      <c r="B18" s="18">
        <f>B17*Assumptions!B13</f>
        <v>46390626611.153694</v>
      </c>
    </row>
    <row r="19" spans="1:2" x14ac:dyDescent="0.25">
      <c r="A19" t="s">
        <v>61</v>
      </c>
      <c r="B19" s="18">
        <f>B18/(1+Assumptions!B26)^(5-0.5*Assumptions!B32)</f>
        <v>30964530666.25477</v>
      </c>
    </row>
    <row r="20" spans="1:2" x14ac:dyDescent="0.25">
      <c r="A20" t="s">
        <v>62</v>
      </c>
      <c r="B20" s="18">
        <f>Forecast!B17+B19</f>
        <v>41004996996.63532</v>
      </c>
    </row>
    <row r="21" spans="1:2" x14ac:dyDescent="0.25">
      <c r="A21" t="s">
        <v>63</v>
      </c>
      <c r="B21" s="18">
        <f>-Assumptions!B30</f>
        <v>-7858000000</v>
      </c>
    </row>
    <row r="22" spans="1:2" x14ac:dyDescent="0.25">
      <c r="A22" t="s">
        <v>64</v>
      </c>
      <c r="B22" s="18">
        <f>B20+B21</f>
        <v>33146996996.635323</v>
      </c>
    </row>
    <row r="23" spans="1:2" x14ac:dyDescent="0.25">
      <c r="A23" s="19" t="s">
        <v>65</v>
      </c>
      <c r="B23" s="25">
        <f>B22/Assumptions!B31</f>
        <v>53.549268169039294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29.01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49.82146103262356</v>
      </c>
    </row>
    <row r="29" spans="1:2" x14ac:dyDescent="0.25">
      <c r="A29" s="19" t="s">
        <v>73</v>
      </c>
      <c r="B29" s="12">
        <f>B28/B26-1</f>
        <v>0.717389211741591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0.073993</v>
      </c>
      <c r="B5" s="31">
        <v>69.98741757692686</v>
      </c>
      <c r="C5" s="31">
        <v>72.35666931918429</v>
      </c>
      <c r="D5" s="31">
        <v>75.1655947105418</v>
      </c>
      <c r="E5" s="31">
        <v>78.56410634474167</v>
      </c>
      <c r="F5" s="31">
        <v>82.77900886986521</v>
      </c>
    </row>
    <row r="6" spans="1:6" x14ac:dyDescent="0.25">
      <c r="A6" s="30">
        <v>0.083993</v>
      </c>
      <c r="B6" s="31">
        <v>57.76850062647682</v>
      </c>
      <c r="C6" s="31">
        <v>58.97263730556084</v>
      </c>
      <c r="D6" s="31">
        <v>60.345907080651216</v>
      </c>
      <c r="E6" s="31">
        <v>61.93529745827839</v>
      </c>
      <c r="F6" s="31">
        <v>63.806977259254545</v>
      </c>
    </row>
    <row r="7" spans="1:6" x14ac:dyDescent="0.25">
      <c r="A7" s="30">
        <v>0.093993</v>
      </c>
      <c r="B7" s="31">
        <v>48.65507711749578</v>
      </c>
      <c r="C7" s="31">
        <v>49.212309971816595</v>
      </c>
      <c r="D7" s="32">
        <v>49.82160854974039</v>
      </c>
      <c r="E7" s="31">
        <v>50.495177090075245</v>
      </c>
      <c r="F7" s="31">
        <v>51.24935735262593</v>
      </c>
    </row>
    <row r="8" spans="1:6" x14ac:dyDescent="0.25">
      <c r="A8" s="30">
        <v>0.103993</v>
      </c>
      <c r="B8" s="31">
        <v>41.61904993480478</v>
      </c>
      <c r="C8" s="31">
        <v>41.80855877520191</v>
      </c>
      <c r="D8" s="31">
        <v>41.99806761559905</v>
      </c>
      <c r="E8" s="31">
        <v>42.18757645599618</v>
      </c>
      <c r="F8" s="31">
        <v>42.37708529639331</v>
      </c>
    </row>
    <row r="9" spans="1:6" x14ac:dyDescent="0.25">
      <c r="A9" s="30">
        <v>0.113993</v>
      </c>
      <c r="B9" s="31">
        <v>36.486195658714216</v>
      </c>
      <c r="C9" s="31">
        <v>36.652205088591856</v>
      </c>
      <c r="D9" s="31">
        <v>36.81821451846949</v>
      </c>
      <c r="E9" s="31">
        <v>36.98422394834712</v>
      </c>
      <c r="F9" s="31">
        <v>37.15023337822475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5000000000</v>
      </c>
      <c r="C5" s="18">
        <v>3935000000</v>
      </c>
      <c r="D5" s="18">
        <v>3800000000</v>
      </c>
      <c r="E5" s="18">
        <v>3317000000</v>
      </c>
      <c r="F5" s="8" t="s">
        <v>84</v>
      </c>
    </row>
    <row r="6" spans="1:6" x14ac:dyDescent="0.25">
      <c r="A6" t="s">
        <v>44</v>
      </c>
      <c r="B6" s="18">
        <v>2155000000</v>
      </c>
      <c r="C6" s="18">
        <v>1620000000</v>
      </c>
      <c r="D6" s="18">
        <v>1167000000</v>
      </c>
      <c r="E6" s="18">
        <v>1275000000</v>
      </c>
      <c r="F6" s="8" t="s">
        <v>85</v>
      </c>
    </row>
    <row r="7" spans="1:6" x14ac:dyDescent="0.25">
      <c r="A7" t="s">
        <v>86</v>
      </c>
      <c r="B7" s="18">
        <v>493000000</v>
      </c>
      <c r="C7" s="18">
        <v>419000000</v>
      </c>
      <c r="D7" s="18">
        <v>485000000</v>
      </c>
      <c r="E7" s="18">
        <v>329000000</v>
      </c>
      <c r="F7" s="8" t="s">
        <v>87</v>
      </c>
    </row>
    <row r="8" spans="1:6" x14ac:dyDescent="0.25">
      <c r="A8" t="s">
        <v>88</v>
      </c>
      <c r="B8" s="18">
        <v>22000000</v>
      </c>
      <c r="C8" s="18">
        <v>15000000</v>
      </c>
      <c r="D8" s="18">
        <v>20000000</v>
      </c>
      <c r="E8" s="18">
        <v>6000000</v>
      </c>
      <c r="F8" s="8" t="s">
        <v>89</v>
      </c>
    </row>
    <row r="9" spans="1:6" x14ac:dyDescent="0.25">
      <c r="A9" t="s">
        <v>90</v>
      </c>
      <c r="B9" s="18">
        <v>647000000</v>
      </c>
      <c r="C9" s="18">
        <v>72000000</v>
      </c>
      <c r="D9" s="18">
        <v>-1757000000</v>
      </c>
      <c r="E9" s="18">
        <v>954000000</v>
      </c>
      <c r="F9" s="8" t="s">
        <v>91</v>
      </c>
    </row>
    <row r="10" spans="1:6" x14ac:dyDescent="0.25">
      <c r="A10" t="s">
        <v>92</v>
      </c>
      <c r="B10" s="18">
        <v>8260000000</v>
      </c>
      <c r="C10" s="18">
        <v>8315000000</v>
      </c>
      <c r="D10" s="18">
        <v>8655000000</v>
      </c>
      <c r="E10" s="18">
        <v>9819000000</v>
      </c>
      <c r="F10" s="8" t="s">
        <v>93</v>
      </c>
    </row>
    <row r="11" spans="1:6" x14ac:dyDescent="0.25">
      <c r="A11" t="s">
        <v>94</v>
      </c>
      <c r="B11" s="18">
        <v>402000000</v>
      </c>
      <c r="C11" s="18">
        <v>1006000000</v>
      </c>
      <c r="D11" s="18">
        <v>846000000</v>
      </c>
      <c r="E11" s="18">
        <v>750000000</v>
      </c>
      <c r="F11" s="8" t="s">
        <v>95</v>
      </c>
    </row>
    <row r="12" spans="1:6" x14ac:dyDescent="0.25">
      <c r="A12" t="s">
        <v>32</v>
      </c>
      <c r="B12" s="34">
        <v>619000000</v>
      </c>
      <c r="C12" s="34">
        <v>624000000</v>
      </c>
      <c r="D12" s="34">
        <v>642000000</v>
      </c>
      <c r="E12" s="34">
        <v>624000000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2026-09-19T00:06:31Z</dcterms:modified>
</cp:coreProperties>
</file>