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<sst xmlns="http://schemas.openxmlformats.org/spreadsheetml/2006/main" count="113" uniqueCount="101">
  <si>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GE Vernova Inc. (GEV)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</si>
  <si>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</si>
  <si>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</si>
  <si>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</si>
  <si>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</si>
  <si>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</si>
  <si>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</si>
  <si>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</si>
  <si>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</si>
  <si>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</si>
  <si>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</si>
  <si>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</si>
  <si>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</si>
  <si>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</si>
  <si>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</si>
  <si>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</si>
  <si>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</si>
  <si>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</si>
  <si>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</si>
  <si>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</si>
  <si>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</si>
  <si>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</si>
  <si>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</si>
  <si>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</si>
  <si>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</si>
  <si>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</si>
  <si>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</si>
  <si>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</si>
  <si>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</si>
  <si>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</si>
  <si>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</si>
  <si>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</si>
  <si>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</si>
  <si>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</si>
  <si>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</si>
  <si>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</si>
  <si>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</si>
  <si>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</si>
  <si>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</si>
  <si>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</si>
  <si>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</si>
  <si>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</si>
  <si>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</si>
  <si>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</si>
  <si>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</si>
  <si>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</si>
  <si>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</si>
  <si>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</si>
  <si>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</si>
  <si>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</si>
  <si>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</si>
  <si>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</si>
  <si>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</si>
  <si>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</si>
  <si>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</si>
  <si>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</si>
  <si>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</si>
  <si>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</si>
  <si>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</si>
  <si>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</si>
  <si>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</si>
  <si>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</si>
  <si>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</si>
  <si>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</si>
  <si>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</si>
  <si>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</si>
  <si>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</si>
  <si>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</si>
  <si>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</si>
  <si>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</si>
  <si>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</si>
  <si>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</si>
  <si>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</si>
  <si>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</si>
  <si>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</si>
  <si>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</si>
  <si>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</si>
  <si>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</si>
  <si>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</si>
  <si>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</si>
  <si>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</si>
  <si>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</si>
  <si>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</si>
  <si>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</si>
  <si>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</si>
  <si>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</si>
  <si>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</si>
  <si>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</si>
  <si>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</si>
  <si>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</si>
  <si>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</si>
  <si>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</si>
  <si>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</si>
  <si>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</si>
  <si>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</si>
  <si>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</si>
  <si>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</si>
  <si>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</si>
  <si>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6.8% of the market price. A gap that size is a modelling failure rather than a view - most often an unusable beta, a currency or units mismatch, or a cashflow base that does not represent the business. Read the figures below as diagnostics, not as a call.</t>
  </si>
  <si>
    <t>Current EV/EBITDA of 108.1x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</si>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</sst>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0.08682326316822997</v>
      </c>
    </row>
    <row r="7" spans="1:2" x14ac:dyDescent="0.25">
      <c r="A7" t="s">
        <v>5</v>
      </c>
      <c r="B7" s="6">
        <v>-0.018738226605247963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0.036389068054885544</v>
      </c>
    </row>
    <row r="10" spans="1:2" x14ac:dyDescent="0.25">
      <c r="A10" t="s">
        <v>8</v>
      </c>
      <c r="B10" s="6">
        <v>0.024625903129315594</v>
      </c>
    </row>
    <row r="11" spans="1:2" x14ac:dyDescent="0.25">
      <c r="A11" t="s">
        <v>9</v>
      </c>
      <c r="B11" s="6">
        <v>-0.6597877358490566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0.1035381343155862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0.9778899999999999</v>
      </c>
      <c r="C19" s="8" t="s">
        <v>19</v>
      </c>
    </row>
    <row r="20" spans="1:2" x14ac:dyDescent="0.25">
      <c r="A20" t="s">
        <v>20</v>
      </c>
      <c r="B20" s="10">
        <f>B17+B19*B18</f>
        <v>0.10376395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250441465856</v>
      </c>
    </row>
    <row r="23" spans="1:2" x14ac:dyDescent="0.25">
      <c r="A23" t="s">
        <v>24</v>
      </c>
      <c r="B23" s="11">
        <v>1172000000</v>
      </c>
    </row>
    <row r="24" spans="1:2" x14ac:dyDescent="0.25">
      <c r="A24" t="s">
        <v>25</v>
      </c>
      <c r="B24" s="10">
        <f>B22/(B22+B23)</f>
        <v>0.9953420616976408</v>
      </c>
    </row>
    <row r="25" spans="1:2" x14ac:dyDescent="0.25">
      <c r="A25" t="s">
        <v>26</v>
      </c>
      <c r="B25" s="10">
        <f>1-B24</f>
        <v>0.004657938302359166</v>
      </c>
    </row>
    <row r="26" spans="1:2" x14ac:dyDescent="0.25">
      <c r="A26" t="s">
        <v>27</v>
      </c>
      <c r="B26" s="12">
        <f>B24*B20+B25*B21*(1-B8)</f>
        <v>0.1035381343155862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38068000000</v>
      </c>
      <c r="C29" s="8" t="s">
        <v>30</v>
      </c>
    </row>
    <row r="30" spans="1:2" x14ac:dyDescent="0.25">
      <c r="A30" t="s">
        <v>31</v>
      </c>
      <c r="B30" s="11">
        <v>-8142000000</v>
      </c>
    </row>
    <row r="31" spans="1:2" x14ac:dyDescent="0.25">
      <c r="A31" t="s">
        <v>32</v>
      </c>
      <c r="B31" s="13">
        <v>276000000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0.08682326316822997</v>
      </c>
      <c r="C5" s="10">
        <f>Assumptions!B6</f>
        <v>0.08682326316822997</v>
      </c>
      <c r="D5" s="10">
        <f>Assumptions!B6</f>
        <v>0.08682326316822997</v>
      </c>
      <c r="E5" s="10">
        <f>Assumptions!B6</f>
        <v>0.08682326316822997</v>
      </c>
      <c r="F5" s="10">
        <f>Assumptions!B6</f>
        <v>0.08682326316822997</v>
      </c>
    </row>
    <row r="6" spans="1:6" x14ac:dyDescent="0.25">
      <c r="A6" t="s">
        <v>43</v>
      </c>
      <c r="B6" s="18">
        <f>Assumptions!B29*(1+B5)</f>
        <v>41373187982.28818</v>
      </c>
      <c r="C6" s="18">
        <f>B6*(1+C5)</f>
        <v>44965343170.58303</v>
      </c>
      <c r="D6" s="18">
        <f>C6*(1+D5)</f>
        <v>48869380994.13233</v>
      </c>
      <c r="E6" s="18">
        <f>D6*(1+E5)</f>
        <v>53112380121.05438</v>
      </c>
      <c r="F6" s="18">
        <f>E6*(1+F5)</f>
        <v>57723770277.79575</v>
      </c>
    </row>
    <row r="7" spans="1:6" x14ac:dyDescent="0.25">
      <c r="A7" t="s">
        <v>5</v>
      </c>
      <c r="B7" s="10">
        <f>Assumptions!B7</f>
        <v>-0.018738226605247963</v>
      </c>
      <c r="C7" s="10">
        <f>Assumptions!B7</f>
        <v>-0.018738226605247963</v>
      </c>
      <c r="D7" s="10">
        <f>Assumptions!B7</f>
        <v>-0.018738226605247963</v>
      </c>
      <c r="E7" s="10">
        <f>Assumptions!B7</f>
        <v>-0.018738226605247963</v>
      </c>
      <c r="F7" s="10">
        <f>Assumptions!B7</f>
        <v>-0.018738226605247963</v>
      </c>
    </row>
    <row r="8" spans="1:6" x14ac:dyDescent="0.25">
      <c r="A8" t="s">
        <v>44</v>
      </c>
      <c r="B8" s="18">
        <f>B6*B7</f>
        <v>-775260171.7936376</v>
      </c>
      <c r="C8" s="18">
        <f>C6*C7</f>
        <v>-842570789.7131238</v>
      </c>
      <c r="D8" s="18">
        <f>D6*D7</f>
        <v>-915725535.1262496</v>
      </c>
      <c r="E8" s="18">
        <f>E6*E7</f>
        <v>-995231814.2523843</v>
      </c>
      <c r="F8" s="18">
        <f>F6*F7</f>
        <v>-1081641087.974614</v>
      </c>
    </row>
    <row r="9" spans="1:6" x14ac:dyDescent="0.25">
      <c r="A9" t="s">
        <v>45</v>
      </c>
      <c r="B9" s="18">
        <f>B8*(1-Assumptions!B8)</f>
        <v>-612455535.7169738</v>
      </c>
      <c r="C9" s="18">
        <f>C8*(1-Assumptions!B8)</f>
        <v>-665630923.8733678</v>
      </c>
      <c r="D9" s="18">
        <f>D8*(1-Assumptions!B8)</f>
        <v>-723423172.7497371</v>
      </c>
      <c r="E9" s="18">
        <f>E8*(1-Assumptions!B8)</f>
        <v>-786233133.2593837</v>
      </c>
      <c r="F9" s="18">
        <f>F8*(1-Assumptions!B8)</f>
        <v>-854496459.499945</v>
      </c>
    </row>
    <row r="10" spans="1:6" x14ac:dyDescent="0.25">
      <c r="A10" t="s">
        <v>46</v>
      </c>
      <c r="B10" s="18">
        <f>B6*Assumptions!B9</f>
        <v>1505531753.1350572</v>
      </c>
      <c r="C10" s="18">
        <f>C6*Assumptions!B9</f>
        <v>1636246932.7456288</v>
      </c>
      <c r="D10" s="18">
        <f>D6*Assumptions!B9</f>
        <v>1778311230.7956116</v>
      </c>
      <c r="E10" s="18">
        <f>E6*Assumptions!B9</f>
        <v>1932710014.781998</v>
      </c>
      <c r="F10" s="18">
        <f>F6*Assumptions!B9</f>
        <v>2100514205.0232892</v>
      </c>
    </row>
    <row r="11" spans="1:6" x14ac:dyDescent="0.25">
      <c r="A11" t="s">
        <v>47</v>
      </c>
      <c r="B11" s="18">
        <f>-B6*Assumptions!B10</f>
        <v>-1018852119.4027928</v>
      </c>
      <c r="C11" s="18">
        <f>-C6*Assumptions!B10</f>
        <v>-1107312185.0952103</v>
      </c>
      <c r="D11" s="18">
        <f>-D6*Assumptions!B10</f>
        <v>-1203452642.3511195</v>
      </c>
      <c r="E11" s="18">
        <f>-E6*Assumptions!B10</f>
        <v>-1307940327.8284724</v>
      </c>
      <c r="F11" s="18">
        <f>-F6*Assumptions!B10</f>
        <v>-1421499975.119865</v>
      </c>
    </row>
    <row r="12" spans="1:6" x14ac:dyDescent="0.25">
      <c r="A12" t="s">
        <v>48</v>
      </c>
      <c r="B12" s="18">
        <f>-(B6-Assumptions!B29)*Assumptions!B11</f>
        <v>2180722495.3894286</v>
      </c>
      <c r="C12" s="18">
        <f>-(C6-B6)*Assumptions!B11</f>
        <v>2370059938.503503</v>
      </c>
      <c r="D12" s="18">
        <f>-(D6-C6)*Assumptions!B11</f>
        <v>2575836276.268672</v>
      </c>
      <c r="E12" s="18">
        <f>-(E6-D6)*Assumptions!B11</f>
        <v>2799478787.1614237</v>
      </c>
      <c r="F12" s="18">
        <f>-(F6-E6)*Assumptions!B11</f>
        <v>3042538670.6330156</v>
      </c>
    </row>
    <row r="13" spans="1:6" x14ac:dyDescent="0.25">
      <c r="A13" s="19" t="s">
        <v>49</v>
      </c>
      <c r="B13" s="20">
        <f>B9+B10+B11+B12</f>
        <v>2054946593.4047194</v>
      </c>
      <c r="C13" s="20">
        <f>C9+C10+C11+C12</f>
        <v>2233363762.280554</v>
      </c>
      <c r="D13" s="20">
        <f>D9+D10+D11+D12</f>
        <v>2427271691.963427</v>
      </c>
      <c r="E13" s="20">
        <f>E9+E10+E11+E12</f>
        <v>2638015340.8555655</v>
      </c>
      <c r="F13" s="20">
        <f>F9+F10+F11+F12</f>
        <v>2867056441.0364947</v>
      </c>
    </row>
    <row r="14" spans="1:6" x14ac:dyDescent="0.25">
      <c r="A14" t="s">
        <v>50</v>
      </c>
      <c r="B14" s="21">
        <f>1/(1+Assumptions!$B$26)^(1-0.5*Assumptions!$B$32)</f>
        <v>0.9519328790646379</v>
      </c>
      <c r="C14" s="21">
        <f>1/(1+Assumptions!$B$26)^(2-0.5*Assumptions!$B$32)</f>
        <v>0.8626189249499984</v>
      </c>
      <c r="D14" s="21">
        <f>1/(1+Assumptions!$B$26)^(3-0.5*Assumptions!$B$32)</f>
        <v>0.7816847448457178</v>
      </c>
      <c r="E14" s="21">
        <f>1/(1+Assumptions!$B$26)^(4-0.5*Assumptions!$B$32)</f>
        <v>0.7083441165633286</v>
      </c>
      <c r="F14" s="21">
        <f>1/(1+Assumptions!$B$26)^(5-0.5*Assumptions!$B$32)</f>
        <v>0.6418845842628206</v>
      </c>
    </row>
    <row r="15" spans="1:6" x14ac:dyDescent="0.25">
      <c r="A15" s="19" t="s">
        <v>51</v>
      </c>
      <c r="B15" s="20">
        <f>B13*B14</f>
        <v>1956171226.9838243</v>
      </c>
      <c r="C15" s="20">
        <f>C13*C14</f>
        <v>1926541847.6407351</v>
      </c>
      <c r="D15" s="20">
        <f>D13*D14</f>
        <v>1897361253.2036653</v>
      </c>
      <c r="E15" s="20">
        <f>E13*E14</f>
        <v>1868622646.0988438</v>
      </c>
      <c r="F15" s="20">
        <f>F13*F14</f>
        <v>1840319331.7127523</v>
      </c>
    </row>
    <row r="17" spans="1:2" x14ac:dyDescent="0.25">
      <c r="A17" s="22" t="s">
        <v>52</v>
      </c>
      <c r="B17" s="23">
        <f>SUM(B15:F15)</f>
        <v>9489016305.63982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2867056441.0364947</v>
      </c>
    </row>
    <row r="5" spans="1:2" x14ac:dyDescent="0.25">
      <c r="A5" t="s">
        <v>56</v>
      </c>
      <c r="B5" s="18">
        <f>IF(Assumptions!$B$33=0,B4,B4-Forecast!F11-Forecast!F10-Forecast!F12)</f>
        <v>-219141937.2429538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0.2414569295193163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9489016305.63982</v>
      </c>
    </row>
    <row r="12" spans="1:2" x14ac:dyDescent="0.25">
      <c r="A12" t="s">
        <v>63</v>
      </c>
      <c r="B12" s="18">
        <f>-Assumptions!B30</f>
        <v>8142000000</v>
      </c>
    </row>
    <row r="13" spans="1:2" x14ac:dyDescent="0.25">
      <c r="A13" t="s">
        <v>64</v>
      </c>
      <c r="B13" s="18">
        <f>B11+B12</f>
        <v>17631016305.63982</v>
      </c>
    </row>
    <row r="14" spans="1:2" x14ac:dyDescent="0.25">
      <c r="A14" s="19" t="s">
        <v>65</v>
      </c>
      <c r="B14" s="24">
        <f>B13/Assumptions!B31</f>
        <v>63.88049386101384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1018873117.0486753</v>
      </c>
    </row>
    <row r="18" spans="1:2" x14ac:dyDescent="0.25">
      <c r="A18" t="s">
        <v>60</v>
      </c>
      <c r="B18" s="18">
        <f>B17*Assumptions!B13</f>
        <v>20377462340.973507</v>
      </c>
    </row>
    <row r="19" spans="1:2" x14ac:dyDescent="0.25">
      <c r="A19" t="s">
        <v>61</v>
      </c>
      <c r="B19" s="18">
        <f>B18/(1+Assumptions!B26)^(5-0.5*Assumptions!B32)</f>
        <v>13079978943.067062</v>
      </c>
    </row>
    <row r="20" spans="1:2" x14ac:dyDescent="0.25">
      <c r="A20" t="s">
        <v>62</v>
      </c>
      <c r="B20" s="18">
        <f>Forecast!B17+B19</f>
        <v>22568995248.706882</v>
      </c>
    </row>
    <row r="21" spans="1:2" x14ac:dyDescent="0.25">
      <c r="A21" t="s">
        <v>63</v>
      </c>
      <c r="B21" s="18">
        <f>-Assumptions!B30</f>
        <v>8142000000</v>
      </c>
    </row>
    <row r="22" spans="1:2" x14ac:dyDescent="0.25">
      <c r="A22" t="s">
        <v>64</v>
      </c>
      <c r="B22" s="18">
        <f>B20+B21</f>
        <v>30710995248.706882</v>
      </c>
    </row>
    <row r="23" spans="1:2" x14ac:dyDescent="0.25">
      <c r="A23" s="19" t="s">
        <v>65</v>
      </c>
      <c r="B23" s="25">
        <f>B22/Assumptions!B31</f>
        <v>111.27172191560464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940.33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63.88049386101384</v>
      </c>
    </row>
    <row r="29" spans="1:2" x14ac:dyDescent="0.25">
      <c r="A29" s="19" t="s">
        <v>73</v>
      </c>
      <c r="B29" s="12">
        <f>B28/B26-1</f>
        <v>-0.9320658770208184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0.083538</v>
      </c>
      <c r="B5" s="31">
        <v>65.48097492950113</v>
      </c>
      <c r="C5" s="31">
        <v>65.48097492950113</v>
      </c>
      <c r="D5" s="31">
        <v>65.48097492950113</v>
      </c>
      <c r="E5" s="31">
        <v>65.48097492950113</v>
      </c>
      <c r="F5" s="31">
        <v>65.48097492950113</v>
      </c>
    </row>
    <row r="6" spans="1:6" x14ac:dyDescent="0.25">
      <c r="A6" s="30">
        <v>0.093538</v>
      </c>
      <c r="B6" s="31">
        <v>64.66503799397115</v>
      </c>
      <c r="C6" s="31">
        <v>64.66503799397115</v>
      </c>
      <c r="D6" s="31">
        <v>64.66503799397115</v>
      </c>
      <c r="E6" s="31">
        <v>64.66503799397115</v>
      </c>
      <c r="F6" s="31">
        <v>64.66503799397115</v>
      </c>
    </row>
    <row r="7" spans="1:6" x14ac:dyDescent="0.25">
      <c r="A7" s="30">
        <v>0.103538</v>
      </c>
      <c r="B7" s="31">
        <v>63.880504194728516</v>
      </c>
      <c r="C7" s="31">
        <v>63.880504194728516</v>
      </c>
      <c r="D7" s="32">
        <v>63.880504194728516</v>
      </c>
      <c r="E7" s="31">
        <v>63.880504194728516</v>
      </c>
      <c r="F7" s="31">
        <v>63.880504194728516</v>
      </c>
    </row>
    <row r="8" spans="1:6" x14ac:dyDescent="0.25">
      <c r="A8" s="30">
        <v>0.113538</v>
      </c>
      <c r="B8" s="31">
        <v>63.125811187876245</v>
      </c>
      <c r="C8" s="31">
        <v>63.125811187876245</v>
      </c>
      <c r="D8" s="31">
        <v>63.125811187876245</v>
      </c>
      <c r="E8" s="31">
        <v>63.125811187876245</v>
      </c>
      <c r="F8" s="31">
        <v>63.125811187876245</v>
      </c>
    </row>
    <row r="9" spans="1:6" x14ac:dyDescent="0.25">
      <c r="A9" s="30">
        <v>0.123538</v>
      </c>
      <c r="B9" s="31">
        <v>62.39948980562632</v>
      </c>
      <c r="C9" s="31">
        <v>62.39948980562632</v>
      </c>
      <c r="D9" s="31">
        <v>62.39948980562632</v>
      </c>
      <c r="E9" s="31">
        <v>62.39948980562632</v>
      </c>
      <c r="F9" s="31">
        <v>62.39948980562632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38068000000</v>
      </c>
      <c r="C5" s="18">
        <v>34935000000</v>
      </c>
      <c r="D5" s="18">
        <v>33239000000</v>
      </c>
      <c r="E5" s="18">
        <v>29654000000</v>
      </c>
      <c r="F5" s="8" t="s">
        <v>84</v>
      </c>
    </row>
    <row r="6" spans="1:6" x14ac:dyDescent="0.25">
      <c r="A6" t="s">
        <v>44</v>
      </c>
      <c r="B6" s="18">
        <v>1389000000</v>
      </c>
      <c r="C6" s="18">
        <v>471000000</v>
      </c>
      <c r="D6" s="18">
        <v>-923000000</v>
      </c>
      <c r="E6" s="18">
        <v>-2881000000</v>
      </c>
      <c r="F6" s="8" t="s">
        <v>85</v>
      </c>
    </row>
    <row r="7" spans="1:6" x14ac:dyDescent="0.25">
      <c r="A7" t="s">
        <v>86</v>
      </c>
      <c r="B7" s="18">
        <v>853000000</v>
      </c>
      <c r="C7" s="18">
        <v>1172000000</v>
      </c>
      <c r="D7" s="18">
        <v>964000000</v>
      </c>
      <c r="E7" s="18">
        <v>1797000000</v>
      </c>
      <c r="F7" s="8" t="s">
        <v>87</v>
      </c>
    </row>
    <row r="8" spans="1:6" x14ac:dyDescent="0.25">
      <c r="A8" t="s">
        <v>88</v>
      </c>
      <c r="B8" s="18">
        <v>1277000000</v>
      </c>
      <c r="C8" s="18">
        <v>883000000</v>
      </c>
      <c r="D8" s="18">
        <v>744000000</v>
      </c>
      <c r="E8" s="18">
        <v>513000000</v>
      </c>
      <c r="F8" s="8" t="s">
        <v>89</v>
      </c>
    </row>
    <row r="9" spans="1:6" x14ac:dyDescent="0.25">
      <c r="A9" t="s">
        <v>90</v>
      </c>
      <c r="B9" s="18">
        <v>-4097000000</v>
      </c>
      <c r="C9" s="18">
        <v>-1119000000</v>
      </c>
      <c r="D9" s="18">
        <v>-1130000000</v>
      </c>
      <c r="E9" s="18">
        <v>-579000000</v>
      </c>
      <c r="F9" s="8" t="s">
        <v>91</v>
      </c>
    </row>
    <row r="10" spans="1:6" x14ac:dyDescent="0.25">
      <c r="A10" t="s">
        <v>92</v>
      </c>
      <c r="B10" s="18">
        <v>1172000000</v>
      </c>
      <c r="C10" s="18">
        <v>1043000000</v>
      </c>
      <c r="D10" s="18">
        <v>1157000000</v>
      </c>
      <c r="E10" s="18">
        <v>1144000000</v>
      </c>
      <c r="F10" s="8" t="s">
        <v>93</v>
      </c>
    </row>
    <row r="11" spans="1:6" x14ac:dyDescent="0.25">
      <c r="A11" t="s">
        <v>94</v>
      </c>
      <c r="B11" s="18">
        <v>9314000000</v>
      </c>
      <c r="C11" s="18">
        <v>8205000000</v>
      </c>
      <c r="D11" s="18">
        <v>1551000000</v>
      </c>
      <c r="E11" s="18">
        <v>2067000000</v>
      </c>
      <c r="F11" s="8" t="s">
        <v>95</v>
      </c>
    </row>
    <row r="12" spans="1:6" x14ac:dyDescent="0.25">
      <c r="A12" t="s">
        <v>32</v>
      </c>
      <c r="B12" s="34">
        <v>276000000</v>
      </c>
      <c r="C12" s="34">
        <v>278000000</v>
      </c>
      <c r="D12" s="34">
        <v>274085523</v>
      </c>
      <c r="E12" s="34">
        <v>272083576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2026-09-19T01:05:47Z</dcterms:modified>
</cp:coreProperties>
</file>