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<sst xmlns="http://schemas.openxmlformats.org/spreadsheetml/2006/main" count="113" uniqueCount="101">
  <si>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CGI Inc. (GIB-A.TO)</t>
  </si>
  <si>
    <t>DCF Studio - Base case</t>
  </si>
  <si>
    <t>Blue figures on a cream fill are inputs. Every other figure is a formula - change an input and the model reprices. Currency figures are CAD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</si>
  <si>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</si>
  <si>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</si>
  <si>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</si>
  <si>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</si>
  <si>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</si>
  <si>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</si>
  <si>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</si>
  <si>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</si>
  <si>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</si>
  <si>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</si>
  <si>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</si>
  <si>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</si>
  <si>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</si>
  <si>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CAD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</si>
  <si>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</si>
  <si>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</si>
  <si>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</si>
  <si>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</si>
  <si>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</si>
  <si>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</si>
  <si>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(CAD m)</t>
  </si>
  <si>
    <t>Total debt (CAD m)</t>
  </si>
  <si>
    <t>Equity weight</t>
  </si>
  <si>
    <t>Debt weight</t>
  </si>
  <si>
    <t>WACC</t>
  </si>
  <si>
    <t>Base year</t>
  </si>
  <si>
    <t>Revenue, last reported year (CAD m)</t>
  </si>
  <si>
    <t>Fiscal year ended 2025-09-30</t>
  </si>
  <si>
    <t>Net debt (CAD m)</t>
  </si>
  <si>
    <t>Diluted shares</t>
  </si>
  <si>
    <t>Mid-year discounting (1 = yes, 0 = no)</t>
  </si>
  <si>
    <t>Terminal year on a steady-state footing (1 = yes, 0 = no)</t>
  </si>
  <si>
    <t>Forecast cashflows (CAD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</si>
  <si>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</si>
  <si>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</si>
  <si>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</si>
  <si>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</si>
  <si>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</si>
  <si>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</si>
  <si>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</si>
  <si>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</si>
  <si>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</si>
  <si>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</si>
  <si>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</si>
  <si>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</si>
  <si>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</si>
  <si>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</si>
  <si>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</si>
  <si>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</si>
  <si>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</si>
  <si>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(CAD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</si>
  <si>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</si>
  <si>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</si>
  <si>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</si>
  <si>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</si>
  <si>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</si>
  <si>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</si>
  <si>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</si>
  <si>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</si>
  <si>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</si>
  <si>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</si>
  <si>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</si>
  <si>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</si>
  <si>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</si>
  <si>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</si>
  <si>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</si>
  <si>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(CAD)</t>
  </si>
  <si>
    <t>Conversion, CAD to CAD</t>
  </si>
  <si>
    <t>Same currency, no conversion</t>
  </si>
  <si>
    <t>Value per share (CAD)</t>
  </si>
  <si>
    <t>Implied upside</t>
  </si>
  <si>
    <t>Value per share (CAD)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</si>
  <si>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</si>
  <si>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</si>
  <si>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(CAD m, except shares)</t>
  </si>
  <si>
    <t>What the model was built from. "derived" means the figure was not reported and was computed - the note says how.</t>
  </si>
  <si>
    <t>Fiscal year end</t>
  </si>
  <si>
    <t>2025-09-30</t>
  </si>
  <si>
    <t>2024-09-30</t>
  </si>
  <si>
    <t>2023-09-30</t>
  </si>
  <si>
    <t>2022-09-30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</si>
  <si>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</si>
  <si>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</si>
  <si>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</si>
  <si>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</si>
  <si>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</si>
  <si>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</si>
  <si>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</si>
  <si>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</si>
  <si>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</si>
  <si>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</si>
  <si>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</si>
  <si>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</si>
  <si>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</si>
  <si>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ordinarySharesNumber</t>
  </si>
  <si>
    <t>Model notes</t>
  </si>
  <si>
    <t>Note: Risk-free rate is an assumption: CAD assumption - no free live source available for this market.</t>
  </si>
  <si>
    <t>Data: Yahoo Finance. Risk-free rate: CAD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</si>
</sst>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0.07337881059932272</v>
      </c>
    </row>
    <row r="7" spans="1:2" x14ac:dyDescent="0.25">
      <c r="A7" t="s">
        <v>5</v>
      </c>
      <c r="B7" s="6">
        <v>0.16327629789622403</v>
      </c>
    </row>
    <row r="8" spans="1:2" x14ac:dyDescent="0.25">
      <c r="A8" t="s">
        <v>6</v>
      </c>
      <c r="B8" s="6">
        <v>0.2591181963319259</v>
      </c>
    </row>
    <row r="9" spans="1:2" x14ac:dyDescent="0.25">
      <c r="A9" t="s">
        <v>7</v>
      </c>
      <c r="B9" s="6">
        <v>0.03263590383833589</v>
      </c>
    </row>
    <row r="10" spans="1:2" x14ac:dyDescent="0.25">
      <c r="A10" t="s">
        <v>8</v>
      </c>
      <c r="B10" s="6">
        <v>0.01980666133479443</v>
      </c>
    </row>
    <row r="11" spans="1:2" x14ac:dyDescent="0.25">
      <c r="A11" t="s">
        <v>9</v>
      </c>
      <c r="B11" s="6">
        <v>-0.011520761510790612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7.558957084490091</v>
      </c>
    </row>
    <row r="14" spans="1:3" x14ac:dyDescent="0.25">
      <c r="A14" t="s">
        <v>12</v>
      </c>
      <c r="B14" s="6">
        <v>0.1473587532362881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0.033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0.44658</v>
      </c>
      <c r="C19" s="8" t="s">
        <v>19</v>
      </c>
    </row>
    <row r="20" spans="1:2" x14ac:dyDescent="0.25">
      <c r="A20" t="s">
        <v>20</v>
      </c>
      <c r="B20" s="10">
        <f>B17+B19*B18</f>
        <v>0.0575619</v>
      </c>
    </row>
    <row r="21" spans="1:3" x14ac:dyDescent="0.25">
      <c r="A21" t="s">
        <v>21</v>
      </c>
      <c r="B21" s="6">
        <v>0.033</v>
      </c>
      <c r="C21" s="8" t="s">
        <v>22</v>
      </c>
    </row>
    <row r="22" spans="1:2" x14ac:dyDescent="0.25">
      <c r="A22" t="s">
        <v>23</v>
      </c>
      <c r="B22" s="11">
        <v>20088385536</v>
      </c>
    </row>
    <row r="23" spans="1:2" x14ac:dyDescent="0.25">
      <c r="A23" t="s">
        <v>24</v>
      </c>
      <c r="B23" s="11">
        <v>4331319000</v>
      </c>
    </row>
    <row r="24" spans="1:2" x14ac:dyDescent="0.25">
      <c r="A24" t="s">
        <v>25</v>
      </c>
      <c r="B24" s="10">
        <f>B22/(B22+B23)</f>
        <v>0.8226301635380279</v>
      </c>
    </row>
    <row r="25" spans="1:2" x14ac:dyDescent="0.25">
      <c r="A25" t="s">
        <v>26</v>
      </c>
      <c r="B25" s="10">
        <f>1-B24</f>
        <v>0.17736983646197213</v>
      </c>
    </row>
    <row r="26" spans="1:2" x14ac:dyDescent="0.25">
      <c r="A26" t="s">
        <v>27</v>
      </c>
      <c r="B26" s="12">
        <f>B24*B20+B25*B21*(1-B8)</f>
        <v>0.051688687994250096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15912673000</v>
      </c>
      <c r="C29" s="8" t="s">
        <v>30</v>
      </c>
    </row>
    <row r="30" spans="1:2" x14ac:dyDescent="0.25">
      <c r="A30" t="s">
        <v>31</v>
      </c>
      <c r="B30" s="11">
        <v>3463435000</v>
      </c>
    </row>
    <row r="31" spans="1:2" x14ac:dyDescent="0.25">
      <c r="A31" t="s">
        <v>32</v>
      </c>
      <c r="B31" s="13">
        <v>217815395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0.07337881059932272</v>
      </c>
      <c r="C5" s="10">
        <f>Assumptions!B6</f>
        <v>0.07337881059932272</v>
      </c>
      <c r="D5" s="10">
        <f>Assumptions!B6</f>
        <v>0.07337881059932272</v>
      </c>
      <c r="E5" s="10">
        <f>Assumptions!B6</f>
        <v>0.07337881059932272</v>
      </c>
      <c r="F5" s="10">
        <f>Assumptions!B6</f>
        <v>0.07337881059932272</v>
      </c>
    </row>
    <row r="6" spans="1:6" x14ac:dyDescent="0.25">
      <c r="A6" t="s">
        <v>43</v>
      </c>
      <c r="B6" s="18">
        <f>Assumptions!B29*(1+B5)</f>
        <v>17080326018.195957</v>
      </c>
      <c r="C6" s="18">
        <f>B6*(1+C5)</f>
        <v>18333660026.05984</v>
      </c>
      <c r="D6" s="18">
        <f>C6*(1+D5)</f>
        <v>19678962192.70446</v>
      </c>
      <c r="E6" s="18">
        <f>D6*(1+E5)</f>
        <v>21122981032.234154</v>
      </c>
      <c r="F6" s="18">
        <f>E6*(1+F5)</f>
        <v>22672960256.69155</v>
      </c>
    </row>
    <row r="7" spans="1:6" x14ac:dyDescent="0.25">
      <c r="A7" t="s">
        <v>5</v>
      </c>
      <c r="B7" s="10">
        <f>Assumptions!B7</f>
        <v>0.16327629789622403</v>
      </c>
      <c r="C7" s="10">
        <f>Assumptions!B7</f>
        <v>0.16327629789622403</v>
      </c>
      <c r="D7" s="10">
        <f>Assumptions!B7</f>
        <v>0.16327629789622403</v>
      </c>
      <c r="E7" s="10">
        <f>Assumptions!B7</f>
        <v>0.16327629789622403</v>
      </c>
      <c r="F7" s="10">
        <f>Assumptions!B7</f>
        <v>0.16327629789622403</v>
      </c>
    </row>
    <row r="8" spans="1:6" x14ac:dyDescent="0.25">
      <c r="A8" t="s">
        <v>44</v>
      </c>
      <c r="B8" s="18">
        <f>B6*B7</f>
        <v>2788812399.111589</v>
      </c>
      <c r="C8" s="18">
        <f>C6*C7</f>
        <v>2993452135.943041</v>
      </c>
      <c r="D8" s="18">
        <f>D6*D7</f>
        <v>3213108093.2645435</v>
      </c>
      <c r="E8" s="18">
        <f>E6*E7</f>
        <v>3448882143.4753532</v>
      </c>
      <c r="F8" s="18">
        <f>F6*F7</f>
        <v>3701957013.0608177</v>
      </c>
    </row>
    <row r="9" spans="1:6" x14ac:dyDescent="0.25">
      <c r="A9" t="s">
        <v>45</v>
      </c>
      <c r="B9" s="18">
        <f>B8*(1-Assumptions!B8)</f>
        <v>2066180360.3456829</v>
      </c>
      <c r="C9" s="18">
        <f>C8*(1-Assumptions!B8)</f>
        <v>2217794217.6715293</v>
      </c>
      <c r="D9" s="18">
        <f>D8*(1-Assumptions!B8)</f>
        <v>2380533319.5183215</v>
      </c>
      <c r="E9" s="18">
        <f>E8*(1-Assumptions!B8)</f>
        <v>2555214023.0966334</v>
      </c>
      <c r="F9" s="18">
        <f>F8*(1-Assumptions!B8)</f>
        <v>2742712588.9381747</v>
      </c>
    </row>
    <row r="10" spans="1:6" x14ac:dyDescent="0.25">
      <c r="A10" t="s">
        <v>46</v>
      </c>
      <c r="B10" s="18">
        <f>B6*Assumptions!B9</f>
        <v>557431877.4572698</v>
      </c>
      <c r="C10" s="18">
        <f>C6*Assumptions!B9</f>
        <v>598335565.6152316</v>
      </c>
      <c r="D10" s="18">
        <f>D6*Assumptions!B9</f>
        <v>642240717.7593503</v>
      </c>
      <c r="E10" s="18">
        <f>E6*Assumptions!B9</f>
        <v>689367577.7469867</v>
      </c>
      <c r="F10" s="18">
        <f>F6*Assumptions!B9</f>
        <v>739952550.6677969</v>
      </c>
    </row>
    <row r="11" spans="1:6" x14ac:dyDescent="0.25">
      <c r="A11" t="s">
        <v>47</v>
      </c>
      <c r="B11" s="18">
        <f>-B6*Assumptions!B10</f>
        <v>-338304232.9302852</v>
      </c>
      <c r="C11" s="18">
        <f>-C6*Assumptions!B10</f>
        <v>-363128595.16342574</v>
      </c>
      <c r="D11" s="18">
        <f>-D6*Assumptions!B10</f>
        <v>-389774539.57112086</v>
      </c>
      <c r="E11" s="18">
        <f>-E6*Assumptions!B10</f>
        <v>-418375731.6867484</v>
      </c>
      <c r="F11" s="18">
        <f>-F6*Assumptions!B10</f>
        <v>-449075645.2615434</v>
      </c>
    </row>
    <row r="12" spans="1:6" x14ac:dyDescent="0.25">
      <c r="A12" t="s">
        <v>48</v>
      </c>
      <c r="B12" s="18">
        <f>-(B6-Assumptions!B29)*Assumptions!B11</f>
        <v>13452251.949990474</v>
      </c>
      <c r="C12" s="18">
        <f>-(C6-B6)*Assumptions!B11</f>
        <v>14439362.197963173</v>
      </c>
      <c r="D12" s="18">
        <f>-(D6-C6)*Assumptions!B11</f>
        <v>15498905.421862544</v>
      </c>
      <c r="E12" s="18">
        <f>-(E6-D6)*Assumptions!B11</f>
        <v>16636196.66731022</v>
      </c>
      <c r="F12" s="18">
        <f>-(F6-E6)*Assumptions!B11</f>
        <v>17856940.991653867</v>
      </c>
    </row>
    <row r="13" spans="1:6" x14ac:dyDescent="0.25">
      <c r="A13" s="19" t="s">
        <v>49</v>
      </c>
      <c r="B13" s="20">
        <f>B9+B10+B11+B12</f>
        <v>2298760256.8226576</v>
      </c>
      <c r="C13" s="20">
        <f>C9+C10+C11+C12</f>
        <v>2467440550.321298</v>
      </c>
      <c r="D13" s="20">
        <f>D9+D10+D11+D12</f>
        <v>2648498403.1284137</v>
      </c>
      <c r="E13" s="20">
        <f>E9+E10+E11+E12</f>
        <v>2842842065.824182</v>
      </c>
      <c r="F13" s="20">
        <f>F9+F10+F11+F12</f>
        <v>3051446435.336082</v>
      </c>
    </row>
    <row r="14" spans="1:6" x14ac:dyDescent="0.25">
      <c r="A14" t="s">
        <v>50</v>
      </c>
      <c r="B14" s="21">
        <f>1/(1+Assumptions!$B$26)^(1-0.5*Assumptions!$B$32)</f>
        <v>0.9751162607669508</v>
      </c>
      <c r="C14" s="21">
        <f>1/(1+Assumptions!$B$26)^(2-0.5*Assumptions!$B$32)</f>
        <v>0.9271909757122747</v>
      </c>
      <c r="D14" s="21">
        <f>1/(1+Assumptions!$B$26)^(3-0.5*Assumptions!$B$32)</f>
        <v>0.881621135890114</v>
      </c>
      <c r="E14" s="21">
        <f>1/(1+Assumptions!$B$26)^(4-0.5*Assumptions!$B$32)</f>
        <v>0.8382909752233962</v>
      </c>
      <c r="F14" s="21">
        <f>1/(1+Assumptions!$B$26)^(5-0.5*Assumptions!$B$32)</f>
        <v>0.7970904173383857</v>
      </c>
    </row>
    <row r="15" spans="1:6" x14ac:dyDescent="0.25">
      <c r="A15" s="19" t="s">
        <v>51</v>
      </c>
      <c r="B15" s="20">
        <f>B13*B14</f>
        <v>2241558506.032585</v>
      </c>
      <c r="C15" s="20">
        <f>C13*C14</f>
        <v>2287788611.3644366</v>
      </c>
      <c r="D15" s="20">
        <f>D13*D14</f>
        <v>2334972170.5692253</v>
      </c>
      <c r="E15" s="20">
        <f>E13*E14</f>
        <v>2383128847.765848</v>
      </c>
      <c r="F15" s="20">
        <f>F13*F14</f>
        <v>2432278712.627767</v>
      </c>
    </row>
    <row r="17" spans="1:2" x14ac:dyDescent="0.25">
      <c r="A17" s="22" t="s">
        <v>52</v>
      </c>
      <c r="B17" s="23">
        <f>SUM(B15:F15)</f>
        <v>11679726848.359863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3051446435.336082</v>
      </c>
    </row>
    <row r="5" spans="1:2" x14ac:dyDescent="0.25">
      <c r="A5" t="s">
        <v>56</v>
      </c>
      <c r="B5" s="18">
        <f>IF(Assumptions!$B$33=0,B4,B4-Forecast!F11-Forecast!F10-Forecast!F12)</f>
        <v>3060084410.2701335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0.16965398696006054</v>
      </c>
    </row>
    <row r="7" spans="1:2" x14ac:dyDescent="0.25">
      <c r="A7" t="s">
        <v>58</v>
      </c>
      <c r="B7" s="18">
        <f>-MAX(Forecast!F9,0)*B6</f>
        <v>-519155520.6366538</v>
      </c>
    </row>
    <row r="8" spans="1:2" x14ac:dyDescent="0.25">
      <c r="A8" t="s">
        <v>59</v>
      </c>
      <c r="B8" s="18">
        <f>IF(OR(Assumptions!$B$33=0,Assumptions!B12&lt;=0),B5,MAX(B5+B7,0))</f>
        <v>2540928889.6334796</v>
      </c>
    </row>
    <row r="9" spans="1:2" x14ac:dyDescent="0.25">
      <c r="A9" t="s">
        <v>60</v>
      </c>
      <c r="B9" s="18">
        <f>B8*(1+Assumptions!B12)/(Assumptions!B26-Assumptions!B12)</f>
        <v>97586367394.13449</v>
      </c>
    </row>
    <row r="10" spans="1:2" x14ac:dyDescent="0.25">
      <c r="A10" t="s">
        <v>61</v>
      </c>
      <c r="B10" s="18">
        <f>B9/(1+Assumptions!B26)^(5-0.5*Assumptions!B32)</f>
        <v>77785158312.72769</v>
      </c>
    </row>
    <row r="11" spans="1:2" x14ac:dyDescent="0.25">
      <c r="A11" t="s">
        <v>62</v>
      </c>
      <c r="B11" s="18">
        <f>Forecast!B17+B10</f>
        <v>89464885161.08755</v>
      </c>
    </row>
    <row r="12" spans="1:2" x14ac:dyDescent="0.25">
      <c r="A12" t="s">
        <v>63</v>
      </c>
      <c r="B12" s="18">
        <f>-Assumptions!B30</f>
        <v>-3463435000</v>
      </c>
    </row>
    <row r="13" spans="1:2" x14ac:dyDescent="0.25">
      <c r="A13" t="s">
        <v>64</v>
      </c>
      <c r="B13" s="18">
        <f>B11+B12</f>
        <v>86001450161.08755</v>
      </c>
    </row>
    <row r="14" spans="1:2" x14ac:dyDescent="0.25">
      <c r="A14" s="19" t="s">
        <v>65</v>
      </c>
      <c r="B14" s="24">
        <f>B13/Assumptions!B31</f>
        <v>394.83641714621484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4441909563.728615</v>
      </c>
    </row>
    <row r="18" spans="1:2" x14ac:dyDescent="0.25">
      <c r="A18" t="s">
        <v>60</v>
      </c>
      <c r="B18" s="18">
        <f>B17*Assumptions!B13</f>
        <v>33576203765.4107</v>
      </c>
    </row>
    <row r="19" spans="1:2" x14ac:dyDescent="0.25">
      <c r="A19" t="s">
        <v>61</v>
      </c>
      <c r="B19" s="18">
        <f>B18/(1+Assumptions!B26)^(5-0.5*Assumptions!B32)</f>
        <v>26763270272.009895</v>
      </c>
    </row>
    <row r="20" spans="1:2" x14ac:dyDescent="0.25">
      <c r="A20" t="s">
        <v>62</v>
      </c>
      <c r="B20" s="18">
        <f>Forecast!B17+B19</f>
        <v>38442997120.36976</v>
      </c>
    </row>
    <row r="21" spans="1:2" x14ac:dyDescent="0.25">
      <c r="A21" t="s">
        <v>63</v>
      </c>
      <c r="B21" s="18">
        <f>-Assumptions!B30</f>
        <v>-3463435000</v>
      </c>
    </row>
    <row r="22" spans="1:2" x14ac:dyDescent="0.25">
      <c r="A22" t="s">
        <v>64</v>
      </c>
      <c r="B22" s="18">
        <f>B20+B21</f>
        <v>34979562120.36976</v>
      </c>
    </row>
    <row r="23" spans="1:2" x14ac:dyDescent="0.25">
      <c r="A23" s="19" t="s">
        <v>65</v>
      </c>
      <c r="B23" s="25">
        <f>B22/Assumptions!B31</f>
        <v>160.59269878683165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97.01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394.83641714621484</v>
      </c>
    </row>
    <row r="29" spans="1:2" x14ac:dyDescent="0.25">
      <c r="A29" s="19" t="s">
        <v>73</v>
      </c>
      <c r="B29" s="12">
        <f>B28/B26-1</f>
        <v>3.070058933576073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0.031689</v>
      </c>
      <c r="B5" s="31">
        <v>707.3642453543483</v>
      </c>
      <c r="C5" s="31">
        <v>961.1922869361873</v>
      </c>
      <c r="D5" s="31">
        <v>1593.8718535770818</v>
      </c>
      <c r="E5" s="31">
        <v>5969.98132057947</v>
      </c>
      <c r="F5" s="31" t="s">
        <v>76</v>
      </c>
    </row>
    <row r="6" spans="1:6" x14ac:dyDescent="0.25">
      <c r="A6" s="30">
        <v>0.041689</v>
      </c>
      <c r="B6" s="31">
        <v>438.3757835588163</v>
      </c>
      <c r="C6" s="31">
        <v>514.2007722730781</v>
      </c>
      <c r="D6" s="31">
        <v>635.2221954643966</v>
      </c>
      <c r="E6" s="31">
        <v>859.4387285674419</v>
      </c>
      <c r="F6" s="31">
        <v>1418.2641327835754</v>
      </c>
    </row>
    <row r="7" spans="1:6" x14ac:dyDescent="0.25">
      <c r="A7" s="30">
        <v>0.051689</v>
      </c>
      <c r="B7" s="31">
        <v>315.9864138173704</v>
      </c>
      <c r="C7" s="31">
        <v>349.2487790608213</v>
      </c>
      <c r="D7" s="32">
        <v>394.8317251497426</v>
      </c>
      <c r="E7" s="31">
        <v>461.2561019472943</v>
      </c>
      <c r="F7" s="31">
        <v>567.2540959613226</v>
      </c>
    </row>
    <row r="8" spans="1:6" x14ac:dyDescent="0.25">
      <c r="A8" s="30">
        <v>0.061689</v>
      </c>
      <c r="B8" s="31">
        <v>246.00078444318487</v>
      </c>
      <c r="C8" s="31">
        <v>263.38021546520014</v>
      </c>
      <c r="D8" s="31">
        <v>285.39735959620526</v>
      </c>
      <c r="E8" s="31">
        <v>314.2474800705989</v>
      </c>
      <c r="F8" s="31">
        <v>353.77090980272106</v>
      </c>
    </row>
    <row r="9" spans="1:6" x14ac:dyDescent="0.25">
      <c r="A9" s="30">
        <v>0.071689</v>
      </c>
      <c r="B9" s="31">
        <v>200.68806518980287</v>
      </c>
      <c r="C9" s="31">
        <v>210.6981822238447</v>
      </c>
      <c r="D9" s="31">
        <v>222.77753043735993</v>
      </c>
      <c r="E9" s="31">
        <v>237.6706339900097</v>
      </c>
      <c r="F9" s="31">
        <v>256.5278739248044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15912673000</v>
      </c>
      <c r="C5" s="18">
        <v>14676152000</v>
      </c>
      <c r="D5" s="18">
        <v>14296360000</v>
      </c>
      <c r="E5" s="18">
        <v>12867201000</v>
      </c>
      <c r="F5" s="8" t="s">
        <v>85</v>
      </c>
    </row>
    <row r="6" spans="1:6" x14ac:dyDescent="0.25">
      <c r="A6" t="s">
        <v>44</v>
      </c>
      <c r="B6" s="18">
        <v>2611628000</v>
      </c>
      <c r="C6" s="18">
        <v>2416422000</v>
      </c>
      <c r="D6" s="18">
        <v>2313939000</v>
      </c>
      <c r="E6" s="18">
        <v>2090637000</v>
      </c>
      <c r="F6" s="8" t="s">
        <v>86</v>
      </c>
    </row>
    <row r="7" spans="1:6" x14ac:dyDescent="0.25">
      <c r="A7" t="s">
        <v>87</v>
      </c>
      <c r="B7" s="18">
        <v>504122000</v>
      </c>
      <c r="C7" s="18">
        <v>447174000</v>
      </c>
      <c r="D7" s="18">
        <v>450442000</v>
      </c>
      <c r="E7" s="18">
        <v>474622000</v>
      </c>
      <c r="F7" s="8" t="s">
        <v>88</v>
      </c>
    </row>
    <row r="8" spans="1:6" x14ac:dyDescent="0.25">
      <c r="A8" t="s">
        <v>89</v>
      </c>
      <c r="B8" s="18">
        <v>269896000</v>
      </c>
      <c r="C8" s="18">
        <v>263640000</v>
      </c>
      <c r="D8" s="18">
        <v>306969000</v>
      </c>
      <c r="E8" s="18">
        <v>293757000</v>
      </c>
      <c r="F8" s="8" t="s">
        <v>90</v>
      </c>
    </row>
    <row r="9" spans="1:6" x14ac:dyDescent="0.25">
      <c r="A9" t="s">
        <v>91</v>
      </c>
      <c r="B9" s="18">
        <v>119043000</v>
      </c>
      <c r="C9" s="18">
        <v>-64996000</v>
      </c>
      <c r="D9" s="18">
        <v>-16465000</v>
      </c>
      <c r="E9" s="18">
        <v>110893000</v>
      </c>
      <c r="F9" s="8" t="s">
        <v>92</v>
      </c>
    </row>
    <row r="10" spans="1:6" x14ac:dyDescent="0.25">
      <c r="A10" t="s">
        <v>93</v>
      </c>
      <c r="B10" s="18">
        <v>4331319000</v>
      </c>
      <c r="C10" s="18">
        <v>3308403000</v>
      </c>
      <c r="D10" s="18">
        <v>3742284000</v>
      </c>
      <c r="E10" s="18">
        <v>3976235000</v>
      </c>
      <c r="F10" s="8" t="s">
        <v>94</v>
      </c>
    </row>
    <row r="11" spans="1:6" x14ac:dyDescent="0.25">
      <c r="A11" t="s">
        <v>95</v>
      </c>
      <c r="B11" s="18">
        <v>867884000</v>
      </c>
      <c r="C11" s="18">
        <v>1464424000</v>
      </c>
      <c r="D11" s="18">
        <v>1575623000</v>
      </c>
      <c r="E11" s="18">
        <v>1000316000</v>
      </c>
      <c r="F11" s="8" t="s">
        <v>96</v>
      </c>
    </row>
    <row r="12" spans="1:6" x14ac:dyDescent="0.25">
      <c r="A12" t="s">
        <v>32</v>
      </c>
      <c r="B12" s="34">
        <v>217815395</v>
      </c>
      <c r="C12" s="34">
        <v>231672861</v>
      </c>
      <c r="D12" s="34">
        <v>237702081</v>
      </c>
      <c r="E12" s="34">
        <v>242867445</v>
      </c>
      <c r="F12" s="8" t="s">
        <v>97</v>
      </c>
    </row>
    <row r="15" spans="1:1" x14ac:dyDescent="0.25">
      <c r="A15" s="19" t="s">
        <v>98</v>
      </c>
    </row>
    <row r="16" ht="22" customHeight="1" spans="1:6" x14ac:dyDescent="0.25">
      <c r="A16" s="35" t="s">
        <v>99</v>
      </c>
      <c r="B16" s="35"/>
      <c r="C16" s="35"/>
      <c r="D16" s="35"/>
      <c r="E16" s="35"/>
      <c r="F16" s="35"/>
    </row>
    <row r="18" spans="1:1" x14ac:dyDescent="0.25">
      <c r="A18" s="36" t="s">
        <v>100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2026-09-19T00:08:13Z</dcterms:modified>
</cp:coreProperties>
</file>