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<sst xmlns="http://schemas.openxmlformats.org/spreadsheetml/2006/main" count="114" uniqueCount="102">
  <si>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Gildan Activewear Inc. (GIL.TO)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</si>
  <si>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</si>
  <si>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</si>
  <si>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</si>
  <si>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</si>
  <si>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</si>
  <si>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</si>
  <si>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</si>
  <si>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</si>
  <si>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</si>
  <si>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</si>
  <si>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</si>
  <si>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</si>
  <si>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</si>
  <si>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</si>
  <si>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</si>
  <si>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</si>
  <si>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</si>
  <si>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</si>
  <si>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</si>
  <si>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</si>
  <si>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</si>
  <si>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</si>
  <si>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</si>
  <si>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</si>
  <si>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</si>
  <si>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</si>
  <si>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</si>
  <si>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</si>
  <si>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</si>
  <si>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</si>
  <si>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</si>
  <si>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</si>
  <si>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</si>
  <si>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</si>
  <si>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</si>
  <si>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</si>
  <si>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</si>
  <si>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</si>
  <si>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</si>
  <si>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</si>
  <si>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</si>
  <si>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</si>
  <si>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</si>
  <si>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</si>
  <si>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</si>
  <si>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</si>
  <si>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</si>
  <si>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</si>
  <si>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</si>
  <si>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</si>
  <si>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</si>
  <si>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</si>
  <si>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</si>
  <si>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</si>
  <si>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</si>
  <si>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</si>
  <si>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</si>
  <si>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</si>
  <si>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</si>
  <si>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</si>
  <si>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</si>
  <si>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</si>
  <si>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</si>
  <si>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</si>
  <si>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</si>
  <si>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</si>
  <si>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</si>
  <si>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</si>
  <si>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</si>
  <si>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</si>
  <si>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</si>
  <si>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</si>
  <si>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</si>
  <si>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</si>
  <si>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</si>
  <si>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</si>
  <si>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</si>
  <si>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</si>
  <si>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</si>
  <si>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</si>
  <si>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</si>
  <si>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</si>
  <si>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</si>
  <si>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</si>
  <si>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</si>
  <si>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</si>
  <si>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</si>
  <si>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</si>
  <si>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</si>
  <si>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</si>
  <si>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</si>
  <si>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</si>
  <si>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</si>
  <si>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</si>
  <si>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</si>
  <si>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</si>
  <si>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</si>
  <si>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</si>
  <si>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Adjusted: Capital expenditure runs at 5.4% of revenue against depreciation of 4.0%.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</si>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</sst>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0.037534220876368485</v>
      </c>
    </row>
    <row r="7" spans="1:2" x14ac:dyDescent="0.25">
      <c r="A7" t="s">
        <v>5</v>
      </c>
      <c r="B7" s="6">
        <v>0.19239200336666112</v>
      </c>
    </row>
    <row r="8" spans="1:2" x14ac:dyDescent="0.25">
      <c r="A8" t="s">
        <v>6</v>
      </c>
      <c r="B8" s="6">
        <v>0.10910190075189158</v>
      </c>
    </row>
    <row r="9" spans="1:2" x14ac:dyDescent="0.25">
      <c r="A9" t="s">
        <v>7</v>
      </c>
      <c r="B9" s="6">
        <v>0.03991068417558276</v>
      </c>
    </row>
    <row r="10" spans="1:2" x14ac:dyDescent="0.25">
      <c r="A10" t="s">
        <v>8</v>
      </c>
      <c r="B10" s="6">
        <v>0.05449258185559061</v>
      </c>
    </row>
    <row r="11" spans="1:2" x14ac:dyDescent="0.25">
      <c r="A11" t="s">
        <v>9</v>
      </c>
      <c r="B11" s="6">
        <v>0.032058305559220526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18.606152702115345</v>
      </c>
    </row>
    <row r="14" spans="1:3" x14ac:dyDescent="0.25">
      <c r="A14" t="s">
        <v>12</v>
      </c>
      <c r="B14" s="6">
        <v>0.17444587647620097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1.05695</v>
      </c>
      <c r="C19" s="8" t="s">
        <v>19</v>
      </c>
    </row>
    <row r="20" spans="1:2" x14ac:dyDescent="0.25">
      <c r="A20" t="s">
        <v>20</v>
      </c>
      <c r="B20" s="10">
        <f>B17+B19*B18</f>
        <v>0.09113225</v>
      </c>
    </row>
    <row r="21" spans="1:3" x14ac:dyDescent="0.25">
      <c r="A21" t="s">
        <v>21</v>
      </c>
      <c r="B21" s="6">
        <v>0.037520192324377526</v>
      </c>
      <c r="C21" s="8" t="s">
        <v>22</v>
      </c>
    </row>
    <row r="22" spans="1:2" x14ac:dyDescent="0.25">
      <c r="A22" t="s">
        <v>23</v>
      </c>
      <c r="B22" s="11">
        <v>12180066304</v>
      </c>
    </row>
    <row r="23" spans="1:2" x14ac:dyDescent="0.25">
      <c r="A23" t="s">
        <v>24</v>
      </c>
      <c r="B23" s="11">
        <v>4628181000</v>
      </c>
    </row>
    <row r="24" spans="1:2" x14ac:dyDescent="0.25">
      <c r="A24" t="s">
        <v>25</v>
      </c>
      <c r="B24" s="10">
        <f>B22/(B22+B23)</f>
        <v>0.7246482089242825</v>
      </c>
    </row>
    <row r="25" spans="1:2" x14ac:dyDescent="0.25">
      <c r="A25" t="s">
        <v>26</v>
      </c>
      <c r="B25" s="10">
        <f>1-B24</f>
        <v>0.2753517910757175</v>
      </c>
    </row>
    <row r="26" spans="1:2" x14ac:dyDescent="0.25">
      <c r="A26" t="s">
        <v>27</v>
      </c>
      <c r="B26" s="12">
        <f>B24*B20+B25*B21*(1-B8)</f>
        <v>0.07524291464817531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3619236000</v>
      </c>
      <c r="C29" s="8" t="s">
        <v>30</v>
      </c>
    </row>
    <row r="30" spans="1:2" x14ac:dyDescent="0.25">
      <c r="A30" t="s">
        <v>31</v>
      </c>
      <c r="B30" s="11">
        <v>4343723000</v>
      </c>
    </row>
    <row r="31" spans="1:2" x14ac:dyDescent="0.25">
      <c r="A31" t="s">
        <v>32</v>
      </c>
      <c r="B31" s="13">
        <v>153071000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0.037534220876368485</v>
      </c>
      <c r="C5" s="10">
        <f>Assumptions!B6</f>
        <v>0.037534220876368485</v>
      </c>
      <c r="D5" s="10">
        <f>Assumptions!B6</f>
        <v>0.037534220876368485</v>
      </c>
      <c r="E5" s="10">
        <f>Assumptions!B6</f>
        <v>0.037534220876368485</v>
      </c>
      <c r="F5" s="10">
        <f>Assumptions!B6</f>
        <v>0.037534220876368485</v>
      </c>
    </row>
    <row r="6" spans="1:6" x14ac:dyDescent="0.25">
      <c r="A6" t="s">
        <v>43</v>
      </c>
      <c r="B6" s="18">
        <f>Assumptions!B29*(1+B5)</f>
        <v>3755081203.4277043</v>
      </c>
      <c r="C6" s="18">
        <f>B6*(1+C5)</f>
        <v>3896025250.725859</v>
      </c>
      <c r="D6" s="18">
        <f>C6*(1+D5)</f>
        <v>4042259523.0265126</v>
      </c>
      <c r="E6" s="18">
        <f>D6*(1+E5)</f>
        <v>4193982584.803394</v>
      </c>
      <c r="F6" s="18">
        <f>E6*(1+F5)</f>
        <v>4351400453.493048</v>
      </c>
    </row>
    <row r="7" spans="1:6" x14ac:dyDescent="0.25">
      <c r="A7" t="s">
        <v>5</v>
      </c>
      <c r="B7" s="10">
        <f>Assumptions!B7</f>
        <v>0.19239200336666112</v>
      </c>
      <c r="C7" s="10">
        <f>Assumptions!B7</f>
        <v>0.19239200336666112</v>
      </c>
      <c r="D7" s="10">
        <f>Assumptions!B7</f>
        <v>0.19239200336666112</v>
      </c>
      <c r="E7" s="10">
        <f>Assumptions!B7</f>
        <v>0.19239200336666112</v>
      </c>
      <c r="F7" s="10">
        <f>Assumptions!B7</f>
        <v>0.19239200336666112</v>
      </c>
    </row>
    <row r="8" spans="1:6" x14ac:dyDescent="0.25">
      <c r="A8" t="s">
        <v>44</v>
      </c>
      <c r="B8" s="18">
        <f>B6*B7</f>
        <v>722447595.5319488</v>
      </c>
      <c r="C8" s="18">
        <f>C6*C7</f>
        <v>749564103.1542462</v>
      </c>
      <c r="D8" s="18">
        <f>D6*D7</f>
        <v>777698407.7630348</v>
      </c>
      <c r="E8" s="18">
        <f>E6*E7</f>
        <v>806888711.5752127</v>
      </c>
      <c r="F8" s="18">
        <f>F6*F7</f>
        <v>837174650.6981251</v>
      </c>
    </row>
    <row r="9" spans="1:6" x14ac:dyDescent="0.25">
      <c r="A9" t="s">
        <v>45</v>
      </c>
      <c r="B9" s="18">
        <f>B8*(1-Assumptions!B8)</f>
        <v>643627189.6657794</v>
      </c>
      <c r="C9" s="18">
        <f>C8*(1-Assumptions!B8)</f>
        <v>667785234.7647309</v>
      </c>
      <c r="D9" s="18">
        <f>D8*(1-Assumptions!B8)</f>
        <v>692850033.264368</v>
      </c>
      <c r="E9" s="18">
        <f>E8*(1-Assumptions!B8)</f>
        <v>718855619.4471122</v>
      </c>
      <c r="F9" s="18">
        <f>F8*(1-Assumptions!B8)</f>
        <v>745837305.0456587</v>
      </c>
    </row>
    <row r="10" spans="1:6" x14ac:dyDescent="0.25">
      <c r="A10" t="s">
        <v>46</v>
      </c>
      <c r="B10" s="18">
        <f>B6*Assumptions!B9</f>
        <v>149867859.96367034</v>
      </c>
      <c r="C10" s="18">
        <f>C6*Assumptions!B9</f>
        <v>155493033.3218154</v>
      </c>
      <c r="D10" s="18">
        <f>D6*Assumptions!B9</f>
        <v>161329343.17925295</v>
      </c>
      <c r="E10" s="18">
        <f>E6*Assumptions!B9</f>
        <v>167384714.37998247</v>
      </c>
      <c r="F10" s="18">
        <f>F6*Assumptions!B9</f>
        <v>173667369.22084862</v>
      </c>
    </row>
    <row r="11" spans="1:6" x14ac:dyDescent="0.25">
      <c r="A11" t="s">
        <v>47</v>
      </c>
      <c r="B11" s="18">
        <f>-B6*Assumptions!B10</f>
        <v>-204624069.85217386</v>
      </c>
      <c r="C11" s="18">
        <f>-C6*Assumptions!B10</f>
        <v>-212304474.8866268</v>
      </c>
      <c r="D11" s="18">
        <f>-D6*Assumptions!B10</f>
        <v>-220273157.9400629</v>
      </c>
      <c r="E11" s="18">
        <f>-E6*Assumptions!B10</f>
        <v>-228540939.30332044</v>
      </c>
      <c r="F11" s="18">
        <f>-F6*Assumptions!B10</f>
        <v>-237119045.398424</v>
      </c>
    </row>
    <row r="12" spans="1:6" x14ac:dyDescent="0.25">
      <c r="A12" t="s">
        <v>48</v>
      </c>
      <c r="B12" s="18">
        <f>-(B6-Assumptions!B29)*Assumptions!B11</f>
        <v>-4354967.040239817</v>
      </c>
      <c r="C12" s="18">
        <f>-(C6-B6)*Assumptions!B11</f>
        <v>-4518427.335037478</v>
      </c>
      <c r="D12" s="18">
        <f>-(D6-C6)*Assumptions!B11</f>
        <v>-4688022.984644607</v>
      </c>
      <c r="E12" s="18">
        <f>-(E6-D6)*Assumptions!B11</f>
        <v>-4863984.27482375</v>
      </c>
      <c r="F12" s="18">
        <f>-(F6-E6)*Assumptions!B11</f>
        <v>-5046550.134934178</v>
      </c>
    </row>
    <row r="13" spans="1:6" x14ac:dyDescent="0.25">
      <c r="A13" s="19" t="s">
        <v>49</v>
      </c>
      <c r="B13" s="20">
        <f>B9+B10+B11+B12</f>
        <v>584516012.737036</v>
      </c>
      <c r="C13" s="20">
        <f>C9+C10+C11+C12</f>
        <v>606455365.864882</v>
      </c>
      <c r="D13" s="20">
        <f>D9+D10+D11+D12</f>
        <v>629218195.5189135</v>
      </c>
      <c r="E13" s="20">
        <f>E9+E10+E11+E12</f>
        <v>652835410.2489505</v>
      </c>
      <c r="F13" s="20">
        <f>F9+F10+F11+F12</f>
        <v>677339078.7331492</v>
      </c>
    </row>
    <row r="14" spans="1:6" x14ac:dyDescent="0.25">
      <c r="A14" t="s">
        <v>50</v>
      </c>
      <c r="B14" s="21">
        <f>1/(1+Assumptions!$B$26)^(1-0.5*Assumptions!$B$32)</f>
        <v>0.9643766917861939</v>
      </c>
      <c r="C14" s="21">
        <f>1/(1+Assumptions!$B$26)^(2-0.5*Assumptions!$B$32)</f>
        <v>0.8968919289291413</v>
      </c>
      <c r="D14" s="21">
        <f>1/(1+Assumptions!$B$26)^(3-0.5*Assumptions!$B$32)</f>
        <v>0.8341295875663673</v>
      </c>
      <c r="E14" s="21">
        <f>1/(1+Assumptions!$B$26)^(4-0.5*Assumptions!$B$32)</f>
        <v>0.7757592039928007</v>
      </c>
      <c r="F14" s="21">
        <f>1/(1+Assumptions!$B$26)^(5-0.5*Assumptions!$B$32)</f>
        <v>0.7214734395591279</v>
      </c>
    </row>
    <row r="15" spans="1:6" x14ac:dyDescent="0.25">
      <c r="A15" s="19" t="s">
        <v>51</v>
      </c>
      <c r="B15" s="20">
        <f>B13*B14</f>
        <v>563693618.6593995</v>
      </c>
      <c r="C15" s="20">
        <f>C13*C14</f>
        <v>543924922.8999821</v>
      </c>
      <c r="D15" s="20">
        <f>D13*D14</f>
        <v>524849513.91744524</v>
      </c>
      <c r="E15" s="20">
        <f>E13*E14</f>
        <v>506443078.19303936</v>
      </c>
      <c r="F15" s="20">
        <f>F13*F14</f>
        <v>488682154.8814161</v>
      </c>
    </row>
    <row r="17" spans="1:2" x14ac:dyDescent="0.25">
      <c r="A17" s="22" t="s">
        <v>52</v>
      </c>
      <c r="B17" s="23">
        <f>SUM(B15:F15)</f>
        <v>2627593288.551282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677339078.7331492</v>
      </c>
    </row>
    <row r="5" spans="1:2" x14ac:dyDescent="0.25">
      <c r="A5" t="s">
        <v>56</v>
      </c>
      <c r="B5" s="18">
        <f>IF(Assumptions!$B$33=0,B4,B4-Forecast!F11-Forecast!F10-Forecast!F12)</f>
        <v>764142707.3281533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0.1433109254572186</v>
      </c>
    </row>
    <row r="7" spans="1:2" x14ac:dyDescent="0.25">
      <c r="A7" t="s">
        <v>58</v>
      </c>
      <c r="B7" s="18">
        <f>-MAX(Forecast!F9,0)*B6</f>
        <v>-109509998.56858218</v>
      </c>
    </row>
    <row r="8" spans="1:2" x14ac:dyDescent="0.25">
      <c r="A8" t="s">
        <v>59</v>
      </c>
      <c r="B8" s="18">
        <f>IF(OR(Assumptions!$B$33=0,Assumptions!B12&lt;=0),B5,MAX(B5+B7,0))</f>
        <v>654632708.7595711</v>
      </c>
    </row>
    <row r="9" spans="1:2" x14ac:dyDescent="0.25">
      <c r="A9" t="s">
        <v>60</v>
      </c>
      <c r="B9" s="18">
        <f>B8*(1+Assumptions!B12)/(Assumptions!B26-Assumptions!B12)</f>
        <v>13355087601.450073</v>
      </c>
    </row>
    <row r="10" spans="1:2" x14ac:dyDescent="0.25">
      <c r="A10" t="s">
        <v>61</v>
      </c>
      <c r="B10" s="18">
        <f>B9/(1+Assumptions!B26)^(5-0.5*Assumptions!B32)</f>
        <v>9635340987.431648</v>
      </c>
    </row>
    <row r="11" spans="1:2" x14ac:dyDescent="0.25">
      <c r="A11" t="s">
        <v>62</v>
      </c>
      <c r="B11" s="18">
        <f>Forecast!B17+B10</f>
        <v>12262934275.98293</v>
      </c>
    </row>
    <row r="12" spans="1:2" x14ac:dyDescent="0.25">
      <c r="A12" t="s">
        <v>63</v>
      </c>
      <c r="B12" s="18">
        <f>-Assumptions!B30</f>
        <v>-4343723000</v>
      </c>
    </row>
    <row r="13" spans="1:2" x14ac:dyDescent="0.25">
      <c r="A13" t="s">
        <v>64</v>
      </c>
      <c r="B13" s="18">
        <f>B11+B12</f>
        <v>7919211275.982929</v>
      </c>
    </row>
    <row r="14" spans="1:2" x14ac:dyDescent="0.25">
      <c r="A14" s="19" t="s">
        <v>65</v>
      </c>
      <c r="B14" s="24">
        <f>B13/Assumptions!B31</f>
        <v>51.73554282641996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1010842019.9189737</v>
      </c>
    </row>
    <row r="18" spans="1:2" x14ac:dyDescent="0.25">
      <c r="A18" t="s">
        <v>60</v>
      </c>
      <c r="B18" s="18">
        <f>B17*Assumptions!B13</f>
        <v>18807880980.327145</v>
      </c>
    </row>
    <row r="19" spans="1:2" x14ac:dyDescent="0.25">
      <c r="A19" t="s">
        <v>61</v>
      </c>
      <c r="B19" s="18">
        <f>B18/(1+Assumptions!B26)^(5-0.5*Assumptions!B32)</f>
        <v>13569386581.695328</v>
      </c>
    </row>
    <row r="20" spans="1:2" x14ac:dyDescent="0.25">
      <c r="A20" t="s">
        <v>62</v>
      </c>
      <c r="B20" s="18">
        <f>Forecast!B17+B19</f>
        <v>16196979870.246609</v>
      </c>
    </row>
    <row r="21" spans="1:2" x14ac:dyDescent="0.25">
      <c r="A21" t="s">
        <v>63</v>
      </c>
      <c r="B21" s="18">
        <f>-Assumptions!B30</f>
        <v>-4343723000</v>
      </c>
    </row>
    <row r="22" spans="1:2" x14ac:dyDescent="0.25">
      <c r="A22" t="s">
        <v>64</v>
      </c>
      <c r="B22" s="18">
        <f>B20+B21</f>
        <v>11853256870.246609</v>
      </c>
    </row>
    <row r="23" spans="1:2" x14ac:dyDescent="0.25">
      <c r="A23" s="19" t="s">
        <v>65</v>
      </c>
      <c r="B23" s="25">
        <f>B22/Assumptions!B31</f>
        <v>77.43633261850128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65.77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72.3366359799004</v>
      </c>
    </row>
    <row r="29" spans="1:2" x14ac:dyDescent="0.25">
      <c r="A29" s="19" t="s">
        <v>73</v>
      </c>
      <c r="B29" s="12">
        <f>B28/B26-1</f>
        <v>0.0998424202508803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0.055243</v>
      </c>
      <c r="B5" s="31">
        <v>79.94492902196869</v>
      </c>
      <c r="C5" s="31">
        <v>90.0200446917021</v>
      </c>
      <c r="D5" s="31">
        <v>103.3894047683117</v>
      </c>
      <c r="E5" s="31">
        <v>122.01052880585786</v>
      </c>
      <c r="F5" s="31">
        <v>149.77495755492342</v>
      </c>
    </row>
    <row r="6" spans="1:6" x14ac:dyDescent="0.25">
      <c r="A6" s="30">
        <v>0.065243</v>
      </c>
      <c r="B6" s="31">
        <v>58.5436170799588</v>
      </c>
      <c r="C6" s="31">
        <v>64.1609763868291</v>
      </c>
      <c r="D6" s="31">
        <v>71.14744212213714</v>
      </c>
      <c r="E6" s="31">
        <v>80.08572848236354</v>
      </c>
      <c r="F6" s="31">
        <v>91.94390442144066</v>
      </c>
    </row>
    <row r="7" spans="1:6" x14ac:dyDescent="0.25">
      <c r="A7" s="30">
        <v>0.075243</v>
      </c>
      <c r="B7" s="31">
        <v>44.252996551307675</v>
      </c>
      <c r="C7" s="31">
        <v>47.66493305047384</v>
      </c>
      <c r="D7" s="32">
        <v>51.735410099257145</v>
      </c>
      <c r="E7" s="31">
        <v>56.68276220784162</v>
      </c>
      <c r="F7" s="31">
        <v>62.83383195498677</v>
      </c>
    </row>
    <row r="8" spans="1:6" x14ac:dyDescent="0.25">
      <c r="A8" s="30">
        <v>0.085243</v>
      </c>
      <c r="B8" s="31">
        <v>34.03586899646146</v>
      </c>
      <c r="C8" s="31">
        <v>36.226534544249745</v>
      </c>
      <c r="D8" s="31">
        <v>38.76440165161933</v>
      </c>
      <c r="E8" s="31">
        <v>41.743745129744845</v>
      </c>
      <c r="F8" s="31">
        <v>45.296367330423315</v>
      </c>
    </row>
    <row r="9" spans="1:6" x14ac:dyDescent="0.25">
      <c r="A9" s="30">
        <v>0.095243</v>
      </c>
      <c r="B9" s="31">
        <v>26.369053410715185</v>
      </c>
      <c r="C9" s="31">
        <v>27.829191920965656</v>
      </c>
      <c r="D9" s="31">
        <v>29.483673381326884</v>
      </c>
      <c r="E9" s="31">
        <v>31.37717912545397</v>
      </c>
      <c r="F9" s="31">
        <v>33.56922418839644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3619236000</v>
      </c>
      <c r="C5" s="18">
        <v>3270590000</v>
      </c>
      <c r="D5" s="18">
        <v>3195911000</v>
      </c>
      <c r="E5" s="18">
        <v>3240482000</v>
      </c>
      <c r="F5" s="8" t="s">
        <v>84</v>
      </c>
    </row>
    <row r="6" spans="1:6" x14ac:dyDescent="0.25">
      <c r="A6" t="s">
        <v>44</v>
      </c>
      <c r="B6" s="18">
        <v>740516000</v>
      </c>
      <c r="C6" s="18">
        <v>612910000</v>
      </c>
      <c r="D6" s="18">
        <v>549663000</v>
      </c>
      <c r="E6" s="18">
        <v>666154000</v>
      </c>
      <c r="F6" s="8" t="s">
        <v>85</v>
      </c>
    </row>
    <row r="7" spans="1:6" x14ac:dyDescent="0.25">
      <c r="A7" t="s">
        <v>86</v>
      </c>
      <c r="B7" s="18">
        <v>147566000</v>
      </c>
      <c r="C7" s="18">
        <v>138202000</v>
      </c>
      <c r="D7" s="18">
        <v>121644000</v>
      </c>
      <c r="E7" s="18">
        <v>124926000</v>
      </c>
      <c r="F7" s="8" t="s">
        <v>87</v>
      </c>
    </row>
    <row r="8" spans="1:6" x14ac:dyDescent="0.25">
      <c r="A8" t="s">
        <v>88</v>
      </c>
      <c r="B8" s="18">
        <v>113807000</v>
      </c>
      <c r="C8" s="18">
        <v>150352000</v>
      </c>
      <c r="D8" s="18">
        <v>208009000</v>
      </c>
      <c r="E8" s="18">
        <v>244554000</v>
      </c>
      <c r="F8" s="8" t="s">
        <v>89</v>
      </c>
    </row>
    <row r="9" spans="1:6" x14ac:dyDescent="0.25">
      <c r="A9" t="s">
        <v>90</v>
      </c>
      <c r="B9" s="18">
        <v>11177000</v>
      </c>
      <c r="C9" s="18">
        <v>65921000</v>
      </c>
      <c r="D9" s="18">
        <v>84468000</v>
      </c>
      <c r="E9" s="18">
        <v>307094000</v>
      </c>
      <c r="F9" s="8" t="s">
        <v>91</v>
      </c>
    </row>
    <row r="10" spans="1:6" x14ac:dyDescent="0.25">
      <c r="A10" t="s">
        <v>92</v>
      </c>
      <c r="B10" s="18">
        <v>4628181000</v>
      </c>
      <c r="C10" s="18">
        <v>1653290000</v>
      </c>
      <c r="D10" s="18">
        <v>1083061000</v>
      </c>
      <c r="E10" s="18">
        <v>1023990000</v>
      </c>
      <c r="F10" s="8" t="s">
        <v>93</v>
      </c>
    </row>
    <row r="11" spans="1:6" x14ac:dyDescent="0.25">
      <c r="A11" t="s">
        <v>94</v>
      </c>
      <c r="B11" s="18">
        <v>284458000</v>
      </c>
      <c r="C11" s="18">
        <v>98799000</v>
      </c>
      <c r="D11" s="18">
        <v>89642000</v>
      </c>
      <c r="E11" s="18">
        <v>150417000</v>
      </c>
      <c r="F11" s="8" t="s">
        <v>95</v>
      </c>
    </row>
    <row r="12" spans="1:6" x14ac:dyDescent="0.25">
      <c r="A12" t="s">
        <v>32</v>
      </c>
      <c r="B12" s="34">
        <v>153071000</v>
      </c>
      <c r="C12" s="34">
        <v>163179000</v>
      </c>
      <c r="D12" s="34">
        <v>176224000</v>
      </c>
      <c r="E12" s="34">
        <v>184532000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2026-09-19T00:06:42Z</dcterms:modified>
</cp:coreProperties>
</file>