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<sst xmlns="http://schemas.openxmlformats.org/spreadsheetml/2006/main" count="111" uniqueCount="99">
  <si>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Gilead Sciences, Inc. (GILD)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</si>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</sst>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0.025736179862614117</v>
      </c>
    </row>
    <row r="7" spans="1:2" x14ac:dyDescent="0.25">
      <c r="A7" t="s">
        <v>5</v>
      </c>
      <c r="B7" s="6">
        <v>0.3735304270749859</v>
      </c>
    </row>
    <row r="8" spans="1:2" x14ac:dyDescent="0.25">
      <c r="A8" t="s">
        <v>6</v>
      </c>
      <c r="B8" s="6">
        <v>0.19822960529889166</v>
      </c>
    </row>
    <row r="9" spans="1:2" x14ac:dyDescent="0.25">
      <c r="A9" t="s">
        <v>7</v>
      </c>
      <c r="B9" s="6">
        <v>0.09159359911339385</v>
      </c>
    </row>
    <row r="10" spans="1:2" x14ac:dyDescent="0.25">
      <c r="A10" t="s">
        <v>8</v>
      </c>
      <c r="B10" s="6">
        <v>0.021392583310451883</v>
      </c>
    </row>
    <row r="11" spans="1:2" x14ac:dyDescent="0.25">
      <c r="A11" t="s">
        <v>9</v>
      </c>
      <c r="B11" s="6">
        <v>0.5372405372405372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13.930757093976903</v>
      </c>
    </row>
    <row r="14" spans="1:3" x14ac:dyDescent="0.25">
      <c r="A14" t="s">
        <v>12</v>
      </c>
      <c r="B14" s="6">
        <v>0.1869307852505902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0.5645</v>
      </c>
      <c r="C19" s="8" t="s">
        <v>19</v>
      </c>
    </row>
    <row r="20" spans="1:2" x14ac:dyDescent="0.25">
      <c r="A20" t="s">
        <v>20</v>
      </c>
      <c r="B20" s="10">
        <f>B17+B19*B18</f>
        <v>0.0810275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186129678336</v>
      </c>
    </row>
    <row r="23" spans="1:2" x14ac:dyDescent="0.25">
      <c r="A23" t="s">
        <v>24</v>
      </c>
      <c r="B23" s="11">
        <v>24936000000</v>
      </c>
    </row>
    <row r="24" spans="1:2" x14ac:dyDescent="0.25">
      <c r="A24" t="s">
        <v>25</v>
      </c>
      <c r="B24" s="10">
        <f>B22/(B22+B23)</f>
        <v>0.881856679889452</v>
      </c>
    </row>
    <row r="25" spans="1:2" x14ac:dyDescent="0.25">
      <c r="A25" t="s">
        <v>26</v>
      </c>
      <c r="B25" s="10">
        <f>1-B24</f>
        <v>0.11814332011054796</v>
      </c>
    </row>
    <row r="26" spans="1:2" x14ac:dyDescent="0.25">
      <c r="A26" t="s">
        <v>27</v>
      </c>
      <c r="B26" s="12">
        <f>B24*B20+B25*B21*(1-B8)</f>
        <v>0.07618893847323133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29442000000</v>
      </c>
      <c r="C29" s="8" t="s">
        <v>30</v>
      </c>
    </row>
    <row r="30" spans="1:2" x14ac:dyDescent="0.25">
      <c r="A30" t="s">
        <v>31</v>
      </c>
      <c r="B30" s="11">
        <v>15323000000</v>
      </c>
    </row>
    <row r="31" spans="1:2" x14ac:dyDescent="0.25">
      <c r="A31" t="s">
        <v>32</v>
      </c>
      <c r="B31" s="13">
        <v>1255000000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0.025736179862614117</v>
      </c>
      <c r="C5" s="10">
        <f>Assumptions!B6</f>
        <v>0.025736179862614117</v>
      </c>
      <c r="D5" s="10">
        <f>Assumptions!B6</f>
        <v>0.025736179862614117</v>
      </c>
      <c r="E5" s="10">
        <f>Assumptions!B6</f>
        <v>0.025736179862614117</v>
      </c>
      <c r="F5" s="10">
        <f>Assumptions!B6</f>
        <v>0.025736179862614117</v>
      </c>
    </row>
    <row r="6" spans="1:6" x14ac:dyDescent="0.25">
      <c r="A6" t="s">
        <v>43</v>
      </c>
      <c r="B6" s="18">
        <f>Assumptions!B29*(1+B5)</f>
        <v>30199724607.515083</v>
      </c>
      <c r="C6" s="18">
        <f>B6*(1+C5)</f>
        <v>30976950151.815506</v>
      </c>
      <c r="D6" s="18">
        <f>C6*(1+D5)</f>
        <v>31774178512.51786</v>
      </c>
      <c r="E6" s="18">
        <f>D6*(1+E5)</f>
        <v>32591924485.702827</v>
      </c>
      <c r="F6" s="18">
        <f>E6*(1+F5)</f>
        <v>33430716116.335613</v>
      </c>
    </row>
    <row r="7" spans="1:6" x14ac:dyDescent="0.25">
      <c r="A7" t="s">
        <v>5</v>
      </c>
      <c r="B7" s="10">
        <f>Assumptions!B7</f>
        <v>0.3735304270749859</v>
      </c>
      <c r="C7" s="10">
        <f>Assumptions!B7</f>
        <v>0.3735304270749859</v>
      </c>
      <c r="D7" s="10">
        <f>Assumptions!B7</f>
        <v>0.3735304270749859</v>
      </c>
      <c r="E7" s="10">
        <f>Assumptions!B7</f>
        <v>0.3735304270749859</v>
      </c>
      <c r="F7" s="10">
        <f>Assumptions!B7</f>
        <v>0.3735304270749859</v>
      </c>
    </row>
    <row r="8" spans="1:6" x14ac:dyDescent="0.25">
      <c r="A8" t="s">
        <v>44</v>
      </c>
      <c r="B8" s="18">
        <f>B6*B7</f>
        <v>11280516030.19207</v>
      </c>
      <c r="C8" s="18">
        <f>C6*C7</f>
        <v>11570833419.688196</v>
      </c>
      <c r="D8" s="18">
        <f>D6*D7</f>
        <v>11868622469.737637</v>
      </c>
      <c r="E8" s="18">
        <f>E6*E7</f>
        <v>12174075472.340267</v>
      </c>
      <c r="F8" s="18">
        <f>F6*F7</f>
        <v>12487389668.357456</v>
      </c>
    </row>
    <row r="9" spans="1:6" x14ac:dyDescent="0.25">
      <c r="A9" t="s">
        <v>45</v>
      </c>
      <c r="B9" s="18">
        <f>B8*(1-Assumptions!B8)</f>
        <v>9044383789.959276</v>
      </c>
      <c r="C9" s="18">
        <f>C8*(1-Assumptions!B8)</f>
        <v>9277151677.924181</v>
      </c>
      <c r="D9" s="18">
        <f>D8*(1-Assumptions!B8)</f>
        <v>9515910122.119987</v>
      </c>
      <c r="E9" s="18">
        <f>E8*(1-Assumptions!B8)</f>
        <v>9760813296.579338</v>
      </c>
      <c r="F9" s="18">
        <f>F8*(1-Assumptions!B8)</f>
        <v>10012019343.1855</v>
      </c>
    </row>
    <row r="10" spans="1:6" x14ac:dyDescent="0.25">
      <c r="A10" t="s">
        <v>46</v>
      </c>
      <c r="B10" s="18">
        <f>B6*Assumptions!B9</f>
        <v>2766101469.035632</v>
      </c>
      <c r="C10" s="18">
        <f>C6*Assumptions!B9</f>
        <v>2837290353.960974</v>
      </c>
      <c r="D10" s="18">
        <f>D6*Assumptions!B9</f>
        <v>2910311368.832974</v>
      </c>
      <c r="E10" s="18">
        <f>E6*Assumptions!B9</f>
        <v>2985211665.6774697</v>
      </c>
      <c r="F10" s="18">
        <f>F6*Assumptions!B9</f>
        <v>3062039610.033319</v>
      </c>
    </row>
    <row r="11" spans="1:6" x14ac:dyDescent="0.25">
      <c r="A11" t="s">
        <v>47</v>
      </c>
      <c r="B11" s="18">
        <f>-B6*Assumptions!B10</f>
        <v>-646050124.6189702</v>
      </c>
      <c r="C11" s="18">
        <f>-C6*Assumptions!B10</f>
        <v>-662676986.8264283</v>
      </c>
      <c r="D11" s="18">
        <f>-D6*Assumptions!B10</f>
        <v>-679731760.9502084</v>
      </c>
      <c r="E11" s="18">
        <f>-E6*Assumptions!B10</f>
        <v>-697225459.8083544</v>
      </c>
      <c r="F11" s="18">
        <f>-F6*Assumptions!B10</f>
        <v>-715169379.646776</v>
      </c>
    </row>
    <row r="12" spans="1:6" x14ac:dyDescent="0.25">
      <c r="A12" t="s">
        <v>48</v>
      </c>
      <c r="B12" s="18">
        <f>-(B6-Assumptions!B29)*Assumptions!B11</f>
        <v>-407080375.2217786</v>
      </c>
      <c r="C12" s="18">
        <f>-(C6-B6)*Assumptions!B11</f>
        <v>-417557068.977028</v>
      </c>
      <c r="D12" s="18">
        <f>-(D6-C6)*Assumptions!B11</f>
        <v>-428303392.8071257</v>
      </c>
      <c r="E12" s="18">
        <f>-(E6-D6)*Assumptions!B11</f>
        <v>-439326285.96017766</v>
      </c>
      <c r="F12" s="18">
        <f>-(F6-E6)*Assumptions!B11</f>
        <v>-450632866.27402407</v>
      </c>
    </row>
    <row r="13" spans="1:6" x14ac:dyDescent="0.25">
      <c r="A13" s="19" t="s">
        <v>49</v>
      </c>
      <c r="B13" s="20">
        <f>B9+B10+B11+B12</f>
        <v>10757354759.154158</v>
      </c>
      <c r="C13" s="20">
        <f>C9+C10+C11+C12</f>
        <v>11034207976.0817</v>
      </c>
      <c r="D13" s="20">
        <f>D9+D10+D11+D12</f>
        <v>11318186337.195627</v>
      </c>
      <c r="E13" s="20">
        <f>E9+E10+E11+E12</f>
        <v>11609473216.488274</v>
      </c>
      <c r="F13" s="20">
        <f>F9+F10+F11+F12</f>
        <v>11908256707.298018</v>
      </c>
    </row>
    <row r="14" spans="1:6" x14ac:dyDescent="0.25">
      <c r="A14" t="s">
        <v>50</v>
      </c>
      <c r="B14" s="21">
        <f>1/(1+Assumptions!$B$26)^(1-0.5*Assumptions!$B$32)</f>
        <v>0.963952730957036</v>
      </c>
      <c r="C14" s="21">
        <f>1/(1+Assumptions!$B$26)^(2-0.5*Assumptions!$B$32)</f>
        <v>0.8957095696640196</v>
      </c>
      <c r="D14" s="21">
        <f>1/(1+Assumptions!$B$26)^(3-0.5*Assumptions!$B$32)</f>
        <v>0.8322976920156284</v>
      </c>
      <c r="E14" s="21">
        <f>1/(1+Assumptions!$B$26)^(4-0.5*Assumptions!$B$32)</f>
        <v>0.7733750666461906</v>
      </c>
      <c r="F14" s="21">
        <f>1/(1+Assumptions!$B$26)^(5-0.5*Assumptions!$B$32)</f>
        <v>0.7186238763458794</v>
      </c>
    </row>
    <row r="15" spans="1:6" x14ac:dyDescent="0.25">
      <c r="A15" s="19" t="s">
        <v>51</v>
      </c>
      <c r="B15" s="20">
        <f>B13*B14</f>
        <v>10369581497.96032</v>
      </c>
      <c r="C15" s="20">
        <f>C13*C14</f>
        <v>9883445677.839432</v>
      </c>
      <c r="D15" s="20">
        <f>D13*D14</f>
        <v>9420100366.25074</v>
      </c>
      <c r="E15" s="20">
        <f>E13*E14</f>
        <v>8978477122.528784</v>
      </c>
      <c r="F15" s="20">
        <f>F13*F14</f>
        <v>8557557595.52032</v>
      </c>
    </row>
    <row r="17" spans="1:2" x14ac:dyDescent="0.25">
      <c r="A17" s="22" t="s">
        <v>52</v>
      </c>
      <c r="B17" s="23">
        <f>SUM(B15:F15)</f>
        <v>47209162260.099594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11908256707.298018</v>
      </c>
    </row>
    <row r="5" spans="1:2" x14ac:dyDescent="0.25">
      <c r="A5" t="s">
        <v>56</v>
      </c>
      <c r="B5" s="18">
        <f>IF(Assumptions!$B$33=0,B4,B4-Forecast!F11-Forecast!F10-Forecast!F12)</f>
        <v>12127252819.242441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0.13373934082867214</v>
      </c>
    </row>
    <row r="7" spans="1:2" x14ac:dyDescent="0.25">
      <c r="A7" t="s">
        <v>58</v>
      </c>
      <c r="B7" s="18">
        <f>-MAX(Forecast!F9,0)*B6</f>
        <v>-1621890798.10814</v>
      </c>
    </row>
    <row r="8" spans="1:2" x14ac:dyDescent="0.25">
      <c r="A8" t="s">
        <v>59</v>
      </c>
      <c r="B8" s="18">
        <f>IF(OR(Assumptions!$B$33=0,Assumptions!B12&lt;=0),B5,MAX(B5+B7,0))</f>
        <v>10505362021.1343</v>
      </c>
    </row>
    <row r="9" spans="1:2" x14ac:dyDescent="0.25">
      <c r="A9" t="s">
        <v>60</v>
      </c>
      <c r="B9" s="18">
        <f>B8*(1+Assumptions!B12)/(Assumptions!B26-Assumptions!B12)</f>
        <v>210357870134.2607</v>
      </c>
    </row>
    <row r="10" spans="1:2" x14ac:dyDescent="0.25">
      <c r="A10" t="s">
        <v>61</v>
      </c>
      <c r="B10" s="18">
        <f>B9/(1+Assumptions!B26)^(5-0.5*Assumptions!B32)</f>
        <v>151168188055.74554</v>
      </c>
    </row>
    <row r="11" spans="1:2" x14ac:dyDescent="0.25">
      <c r="A11" t="s">
        <v>62</v>
      </c>
      <c r="B11" s="18">
        <f>Forecast!B17+B10</f>
        <v>198377350315.84515</v>
      </c>
    </row>
    <row r="12" spans="1:2" x14ac:dyDescent="0.25">
      <c r="A12" t="s">
        <v>63</v>
      </c>
      <c r="B12" s="18">
        <f>-Assumptions!B30</f>
        <v>-15323000000</v>
      </c>
    </row>
    <row r="13" spans="1:2" x14ac:dyDescent="0.25">
      <c r="A13" t="s">
        <v>64</v>
      </c>
      <c r="B13" s="18">
        <f>B11+B12</f>
        <v>183054350315.84515</v>
      </c>
    </row>
    <row r="14" spans="1:2" x14ac:dyDescent="0.25">
      <c r="A14" s="19" t="s">
        <v>65</v>
      </c>
      <c r="B14" s="24">
        <f>B13/Assumptions!B31</f>
        <v>145.8600400923069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15549429278.390776</v>
      </c>
    </row>
    <row r="18" spans="1:2" x14ac:dyDescent="0.25">
      <c r="A18" t="s">
        <v>60</v>
      </c>
      <c r="B18" s="18">
        <f>B17*Assumptions!B13</f>
        <v>216615322227.23444</v>
      </c>
    </row>
    <row r="19" spans="1:2" x14ac:dyDescent="0.25">
      <c r="A19" t="s">
        <v>61</v>
      </c>
      <c r="B19" s="18">
        <f>B18/(1+Assumptions!B26)^(5-0.5*Assumptions!B32)</f>
        <v>155664942534.84695</v>
      </c>
    </row>
    <row r="20" spans="1:2" x14ac:dyDescent="0.25">
      <c r="A20" t="s">
        <v>62</v>
      </c>
      <c r="B20" s="18">
        <f>Forecast!B17+B19</f>
        <v>202874104794.94653</v>
      </c>
    </row>
    <row r="21" spans="1:2" x14ac:dyDescent="0.25">
      <c r="A21" t="s">
        <v>63</v>
      </c>
      <c r="B21" s="18">
        <f>-Assumptions!B30</f>
        <v>-15323000000</v>
      </c>
    </row>
    <row r="22" spans="1:2" x14ac:dyDescent="0.25">
      <c r="A22" t="s">
        <v>64</v>
      </c>
      <c r="B22" s="18">
        <f>B20+B21</f>
        <v>187551104794.94653</v>
      </c>
    </row>
    <row r="23" spans="1:2" x14ac:dyDescent="0.25">
      <c r="A23" s="19" t="s">
        <v>65</v>
      </c>
      <c r="B23" s="25">
        <f>B22/Assumptions!B31</f>
        <v>149.44311139039564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150.11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145.8600400923069</v>
      </c>
    </row>
    <row r="29" spans="1:2" x14ac:dyDescent="0.25">
      <c r="A29" s="19" t="s">
        <v>73</v>
      </c>
      <c r="B29" s="12">
        <f>B28/B26-1</f>
        <v>-0.02831230369524429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0.056189</v>
      </c>
      <c r="B5" s="31">
        <v>198.4096780989063</v>
      </c>
      <c r="C5" s="31">
        <v>217.33449043805905</v>
      </c>
      <c r="D5" s="31">
        <v>242.26228792944053</v>
      </c>
      <c r="E5" s="31">
        <v>276.63133768074624</v>
      </c>
      <c r="F5" s="31">
        <v>327.1252389132165</v>
      </c>
    </row>
    <row r="6" spans="1:6" x14ac:dyDescent="0.25">
      <c r="A6" s="30">
        <v>0.066189</v>
      </c>
      <c r="B6" s="31">
        <v>158.34137365410308</v>
      </c>
      <c r="C6" s="31">
        <v>169.0821241056449</v>
      </c>
      <c r="D6" s="31">
        <v>182.38351928805088</v>
      </c>
      <c r="E6" s="31">
        <v>199.30692234932079</v>
      </c>
      <c r="F6" s="31">
        <v>221.59429738522428</v>
      </c>
    </row>
    <row r="7" spans="1:6" x14ac:dyDescent="0.25">
      <c r="A7" s="30">
        <v>0.076189</v>
      </c>
      <c r="B7" s="31">
        <v>131.35358206348715</v>
      </c>
      <c r="C7" s="31">
        <v>137.9778255542629</v>
      </c>
      <c r="D7" s="32">
        <v>145.85985915486043</v>
      </c>
      <c r="E7" s="31">
        <v>155.40815353248067</v>
      </c>
      <c r="F7" s="31">
        <v>167.22951904074546</v>
      </c>
    </row>
    <row r="8" spans="1:6" x14ac:dyDescent="0.25">
      <c r="A8" s="30">
        <v>0.086189</v>
      </c>
      <c r="B8" s="31">
        <v>111.93473245583178</v>
      </c>
      <c r="C8" s="31">
        <v>116.25051544018385</v>
      </c>
      <c r="D8" s="31">
        <v>121.24250058428977</v>
      </c>
      <c r="E8" s="31">
        <v>127.09120422402154</v>
      </c>
      <c r="F8" s="31">
        <v>134.0476720417403</v>
      </c>
    </row>
    <row r="9" spans="1:6" x14ac:dyDescent="0.25">
      <c r="A9" s="30">
        <v>0.096189</v>
      </c>
      <c r="B9" s="31">
        <v>97.28863806496767</v>
      </c>
      <c r="C9" s="31">
        <v>100.20893832008424</v>
      </c>
      <c r="D9" s="31">
        <v>103.51543993797955</v>
      </c>
      <c r="E9" s="31">
        <v>107.2956653233083</v>
      </c>
      <c r="F9" s="31">
        <v>111.66574411557265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29442000000</v>
      </c>
      <c r="C5" s="18">
        <v>28754000000</v>
      </c>
      <c r="D5" s="18">
        <v>27116000000</v>
      </c>
      <c r="E5" s="18">
        <v>27281000000</v>
      </c>
      <c r="F5" s="8" t="s">
        <v>84</v>
      </c>
    </row>
    <row r="6" spans="1:6" x14ac:dyDescent="0.25">
      <c r="A6" t="s">
        <v>44</v>
      </c>
      <c r="B6" s="18">
        <v>11701000000</v>
      </c>
      <c r="C6" s="18">
        <v>10596000000</v>
      </c>
      <c r="D6" s="18">
        <v>8838000000</v>
      </c>
      <c r="E6" s="18">
        <v>10974000000</v>
      </c>
      <c r="F6" s="8" t="s">
        <v>85</v>
      </c>
    </row>
    <row r="7" spans="1:6" x14ac:dyDescent="0.25">
      <c r="A7" t="s">
        <v>86</v>
      </c>
      <c r="B7" s="18">
        <v>2760000000</v>
      </c>
      <c r="C7" s="18">
        <v>2767000000</v>
      </c>
      <c r="D7" s="18">
        <v>2693000000</v>
      </c>
      <c r="E7" s="18">
        <v>2103000000</v>
      </c>
      <c r="F7" s="8" t="s">
        <v>87</v>
      </c>
    </row>
    <row r="8" spans="1:6" x14ac:dyDescent="0.25">
      <c r="A8" t="s">
        <v>88</v>
      </c>
      <c r="B8" s="18">
        <v>563000000</v>
      </c>
      <c r="C8" s="18">
        <v>523000000</v>
      </c>
      <c r="D8" s="18">
        <v>585000000</v>
      </c>
      <c r="E8" s="18">
        <v>728000000</v>
      </c>
      <c r="F8" s="8" t="s">
        <v>89</v>
      </c>
    </row>
    <row r="9" spans="1:6" x14ac:dyDescent="0.25">
      <c r="A9" t="s">
        <v>90</v>
      </c>
      <c r="B9" s="18">
        <v>3948000000</v>
      </c>
      <c r="C9" s="18">
        <v>880000000</v>
      </c>
      <c r="D9" s="18">
        <v>2303000000</v>
      </c>
      <c r="E9" s="18">
        <v>1763000000</v>
      </c>
      <c r="F9" s="8" t="s">
        <v>91</v>
      </c>
    </row>
    <row r="10" spans="1:6" x14ac:dyDescent="0.25">
      <c r="A10" t="s">
        <v>92</v>
      </c>
      <c r="B10" s="18">
        <v>24936000000</v>
      </c>
      <c r="C10" s="18">
        <v>26711000000</v>
      </c>
      <c r="D10" s="18">
        <v>24987000000</v>
      </c>
      <c r="E10" s="18">
        <v>25230000000</v>
      </c>
      <c r="F10" s="8" t="s">
        <v>93</v>
      </c>
    </row>
    <row r="11" spans="1:6" x14ac:dyDescent="0.25">
      <c r="A11" t="s">
        <v>94</v>
      </c>
      <c r="B11" s="18">
        <v>9613000000</v>
      </c>
      <c r="C11" s="18">
        <v>11568000000</v>
      </c>
      <c r="D11" s="18">
        <v>7264000000</v>
      </c>
      <c r="E11" s="18">
        <v>6385000000</v>
      </c>
      <c r="F11" s="8" t="s">
        <v>95</v>
      </c>
    </row>
    <row r="12" spans="1:6" x14ac:dyDescent="0.25">
      <c r="A12" t="s">
        <v>32</v>
      </c>
      <c r="B12" s="34">
        <v>1255000000</v>
      </c>
      <c r="C12" s="34">
        <v>1255000000</v>
      </c>
      <c r="D12" s="34">
        <v>1258000000</v>
      </c>
      <c r="E12" s="34">
        <v>1262000000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2026-09-19T00:09:35Z</dcterms:modified>
</cp:coreProperties>
</file>