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<sst xmlns="http://schemas.openxmlformats.org/spreadsheetml/2006/main" count="111" uniqueCount="99">
  <si>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General Mills, Inc. (GIS)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</si>
  <si>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</si>
  <si>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</si>
  <si>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</si>
  <si>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</si>
  <si>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</si>
  <si>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</si>
  <si>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</si>
  <si>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</si>
  <si>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</si>
  <si>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</si>
  <si>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</si>
  <si>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</si>
  <si>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</si>
  <si>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</si>
  <si>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</si>
  <si>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</si>
  <si>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</si>
  <si>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</si>
  <si>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</si>
  <si>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</si>
  <si>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</si>
  <si>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</si>
  <si>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</si>
  <si>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</si>
  <si>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</si>
  <si>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</si>
  <si>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</si>
  <si>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</si>
  <si>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</si>
  <si>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2026-05-31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</si>
  <si>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</si>
  <si>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</si>
  <si>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</si>
  <si>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</si>
  <si>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</si>
  <si>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</si>
  <si>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</si>
  <si>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</si>
  <si>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</si>
  <si>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</si>
  <si>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</si>
  <si>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</si>
  <si>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</si>
  <si>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</si>
  <si>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</si>
  <si>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</si>
  <si>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</si>
  <si>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</si>
  <si>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</si>
  <si>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</si>
  <si>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</si>
  <si>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</si>
  <si>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</si>
  <si>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</si>
  <si>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</si>
  <si>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</si>
  <si>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</si>
  <si>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</si>
  <si>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</si>
  <si>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</si>
  <si>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</si>
  <si>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</si>
  <si>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</si>
  <si>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</si>
  <si>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</si>
  <si>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</si>
  <si>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</si>
  <si>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</si>
  <si>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</si>
  <si>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</si>
  <si>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</si>
  <si>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</si>
  <si>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</si>
  <si>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</si>
  <si>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</si>
  <si>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</si>
  <si>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</si>
  <si>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</si>
  <si>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2026-05-31</t>
  </si>
  <si>
    <t>2025-05-31</t>
  </si>
  <si>
    <t>2024-05-31</t>
  </si>
  <si>
    <t>2023-05-31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</si>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</sst>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-0.028500795823470426</v>
      </c>
    </row>
    <row r="7" spans="1:2" x14ac:dyDescent="0.25">
      <c r="A7" t="s">
        <v>5</v>
      </c>
      <c r="B7" s="6">
        <v>0.16439592331695754</v>
      </c>
    </row>
    <row r="8" spans="1:2" x14ac:dyDescent="0.25">
      <c r="A8" t="s">
        <v>6</v>
      </c>
      <c r="B8" s="6">
        <v>0.199339039877846</v>
      </c>
    </row>
    <row r="9" spans="1:2" x14ac:dyDescent="0.25">
      <c r="A9" t="s">
        <v>7</v>
      </c>
      <c r="B9" s="6">
        <v>0.0282073176865515</v>
      </c>
    </row>
    <row r="10" spans="1:2" x14ac:dyDescent="0.25">
      <c r="A10" t="s">
        <v>8</v>
      </c>
      <c r="B10" s="6">
        <v>0.03367216414318301</v>
      </c>
    </row>
    <row r="11" spans="1:2" x14ac:dyDescent="0.25">
      <c r="A11" t="s">
        <v>9</v>
      </c>
      <c r="B11" s="6">
        <v>0.04472573839662447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9.785968746133713</v>
      </c>
    </row>
    <row r="14" spans="1:3" x14ac:dyDescent="0.25">
      <c r="A14" t="s">
        <v>12</v>
      </c>
      <c r="B14" s="6">
        <v>0.10968246958923034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0.31325</v>
      </c>
      <c r="C19" s="8" t="s">
        <v>19</v>
      </c>
    </row>
    <row r="20" spans="1:2" x14ac:dyDescent="0.25">
      <c r="A20" t="s">
        <v>20</v>
      </c>
      <c r="B20" s="10">
        <f>B17+B19*B18</f>
        <v>0.06720875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19417741312</v>
      </c>
    </row>
    <row r="23" spans="1:2" x14ac:dyDescent="0.25">
      <c r="A23" t="s">
        <v>24</v>
      </c>
      <c r="B23" s="11">
        <v>13940400000</v>
      </c>
    </row>
    <row r="24" spans="1:2" x14ac:dyDescent="0.25">
      <c r="A24" t="s">
        <v>25</v>
      </c>
      <c r="B24" s="10">
        <f>B22/(B22+B23)</f>
        <v>0.5820990183591198</v>
      </c>
    </row>
    <row r="25" spans="1:2" x14ac:dyDescent="0.25">
      <c r="A25" t="s">
        <v>26</v>
      </c>
      <c r="B25" s="10">
        <f>1-B24</f>
        <v>0.4179009816408802</v>
      </c>
    </row>
    <row r="26" spans="1:2" x14ac:dyDescent="0.25">
      <c r="A26" t="s">
        <v>27</v>
      </c>
      <c r="B26" s="12">
        <f>B24*B20+B25*B21*(1-B8)</f>
        <v>0.05584530551994844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18424600000</v>
      </c>
      <c r="C29" s="8" t="s">
        <v>30</v>
      </c>
    </row>
    <row r="30" spans="1:2" x14ac:dyDescent="0.25">
      <c r="A30" t="s">
        <v>31</v>
      </c>
      <c r="B30" s="11">
        <v>13486600000</v>
      </c>
    </row>
    <row r="31" spans="1:2" x14ac:dyDescent="0.25">
      <c r="A31" t="s">
        <v>32</v>
      </c>
      <c r="B31" s="13">
        <v>537700000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-0.028500795823470426</v>
      </c>
      <c r="C5" s="10">
        <f>Assumptions!B6</f>
        <v>-0.028500795823470426</v>
      </c>
      <c r="D5" s="10">
        <f>Assumptions!B6</f>
        <v>-0.028500795823470426</v>
      </c>
      <c r="E5" s="10">
        <f>Assumptions!B6</f>
        <v>-0.028500795823470426</v>
      </c>
      <c r="F5" s="10">
        <f>Assumptions!B6</f>
        <v>-0.028500795823470426</v>
      </c>
    </row>
    <row r="6" spans="1:6" x14ac:dyDescent="0.25">
      <c r="A6" t="s">
        <v>43</v>
      </c>
      <c r="B6" s="18">
        <f>Assumptions!B29*(1+B5)</f>
        <v>17899484237.270885</v>
      </c>
      <c r="C6" s="18">
        <f>B6*(1+C5)</f>
        <v>17389334691.679</v>
      </c>
      <c r="D6" s="18">
        <f>C6*(1+D5)</f>
        <v>16893724814.125467</v>
      </c>
      <c r="E6" s="18">
        <f>D6*(1+E5)</f>
        <v>16412240212.500181</v>
      </c>
      <c r="F6" s="18">
        <f>E6*(1+F5)</f>
        <v>15944478305.197962</v>
      </c>
    </row>
    <row r="7" spans="1:6" x14ac:dyDescent="0.25">
      <c r="A7" t="s">
        <v>5</v>
      </c>
      <c r="B7" s="10">
        <f>Assumptions!B7</f>
        <v>0.16439592331695754</v>
      </c>
      <c r="C7" s="10">
        <f>Assumptions!B7</f>
        <v>0.16439592331695754</v>
      </c>
      <c r="D7" s="10">
        <f>Assumptions!B7</f>
        <v>0.16439592331695754</v>
      </c>
      <c r="E7" s="10">
        <f>Assumptions!B7</f>
        <v>0.16439592331695754</v>
      </c>
      <c r="F7" s="10">
        <f>Assumptions!B7</f>
        <v>0.16439592331695754</v>
      </c>
    </row>
    <row r="8" spans="1:6" x14ac:dyDescent="0.25">
      <c r="A8" t="s">
        <v>44</v>
      </c>
      <c r="B8" s="18">
        <f>B6*B7</f>
        <v>2942602238.0834746</v>
      </c>
      <c r="C8" s="18">
        <f>C6*C7</f>
        <v>2858735732.5061707</v>
      </c>
      <c r="D8" s="18">
        <f>D6*D7</f>
        <v>2777259489.0807533</v>
      </c>
      <c r="E8" s="18">
        <f>E6*E7</f>
        <v>2698105383.4336667</v>
      </c>
      <c r="F8" s="18">
        <f>F6*F7</f>
        <v>2621207232.7902174</v>
      </c>
    </row>
    <row r="9" spans="1:6" x14ac:dyDescent="0.25">
      <c r="A9" t="s">
        <v>45</v>
      </c>
      <c r="B9" s="18">
        <f>B8*(1-Assumptions!B8)</f>
        <v>2356026733.201514</v>
      </c>
      <c r="C9" s="18">
        <f>C8*(1-Assumptions!B8)</f>
        <v>2288878096.3238997</v>
      </c>
      <c r="D9" s="18">
        <f>D8*(1-Assumptions!B8)</f>
        <v>2223643249.0357585</v>
      </c>
      <c r="E9" s="18">
        <f>E8*(1-Assumptions!B8)</f>
        <v>2160267646.810752</v>
      </c>
      <c r="F9" s="18">
        <f>F8*(1-Assumptions!B8)</f>
        <v>2098698299.6849496</v>
      </c>
    </row>
    <row r="10" spans="1:6" x14ac:dyDescent="0.25">
      <c r="A10" t="s">
        <v>46</v>
      </c>
      <c r="B10" s="18">
        <f>B6*Assumptions!B9</f>
        <v>504896438.3061208</v>
      </c>
      <c r="C10" s="18">
        <f>C6*Assumptions!B9</f>
        <v>490506488.00596064</v>
      </c>
      <c r="D10" s="18">
        <f>D6*Assumptions!B9</f>
        <v>476526662.7412152</v>
      </c>
      <c r="E10" s="18">
        <f>E6*Assumptions!B9</f>
        <v>462945273.6219881</v>
      </c>
      <c r="F10" s="18">
        <f>F6*Assumptions!B9</f>
        <v>449750964.9010471</v>
      </c>
    </row>
    <row r="11" spans="1:6" x14ac:dyDescent="0.25">
      <c r="A11" t="s">
        <v>47</v>
      </c>
      <c r="B11" s="18">
        <f>-B6*Assumptions!B10</f>
        <v>-602714371.3157022</v>
      </c>
      <c r="C11" s="18">
        <f>-C6*Assumptions!B10</f>
        <v>-585536532.0789621</v>
      </c>
      <c r="D11" s="18">
        <f>-D6*Assumptions!B10</f>
        <v>-568848274.9309967</v>
      </c>
      <c r="E11" s="18">
        <f>-E6*Assumptions!B10</f>
        <v>-552635646.3926549</v>
      </c>
      <c r="F11" s="18">
        <f>-F6*Assumptions!B10</f>
        <v>-536885090.6700462</v>
      </c>
    </row>
    <row r="12" spans="1:6" x14ac:dyDescent="0.25">
      <c r="A12" t="s">
        <v>48</v>
      </c>
      <c r="B12" s="18">
        <f>-(B6-Assumptions!B29)*Assumptions!B11</f>
        <v>23486190.231766302</v>
      </c>
      <c r="C12" s="18">
        <f>-(C6-B6)*Assumptions!B11</f>
        <v>22816815.11929948</v>
      </c>
      <c r="D12" s="18">
        <f>-(D6-C6)*Assumptions!B11</f>
        <v>22166517.730242427</v>
      </c>
      <c r="E12" s="18">
        <f>-(E6-D6)*Assumptions!B11</f>
        <v>21534754.334295496</v>
      </c>
      <c r="F12" s="18">
        <f>-(F6-E6)*Assumptions!B11</f>
        <v>20920996.69790517</v>
      </c>
    </row>
    <row r="13" spans="1:6" x14ac:dyDescent="0.25">
      <c r="A13" s="19" t="s">
        <v>49</v>
      </c>
      <c r="B13" s="20">
        <f>B9+B10+B11+B12</f>
        <v>2281694990.423699</v>
      </c>
      <c r="C13" s="20">
        <f>C9+C10+C11+C12</f>
        <v>2216664867.370198</v>
      </c>
      <c r="D13" s="20">
        <f>D9+D10+D11+D12</f>
        <v>2153488154.5762196</v>
      </c>
      <c r="E13" s="20">
        <f>E9+E10+E11+E12</f>
        <v>2092112028.3743808</v>
      </c>
      <c r="F13" s="20">
        <f>F9+F10+F11+F12</f>
        <v>2032485170.6138554</v>
      </c>
    </row>
    <row r="14" spans="1:6" x14ac:dyDescent="0.25">
      <c r="A14" t="s">
        <v>50</v>
      </c>
      <c r="B14" s="21">
        <f>1/(1+Assumptions!$B$26)^(1-0.5*Assumptions!$B$32)</f>
        <v>0.9731949649570996</v>
      </c>
      <c r="C14" s="21">
        <f>1/(1+Assumptions!$B$26)^(2-0.5*Assumptions!$B$32)</f>
        <v>0.9217211648991063</v>
      </c>
      <c r="D14" s="21">
        <f>1/(1+Assumptions!$B$26)^(3-0.5*Assumptions!$B$32)</f>
        <v>0.8729698944346843</v>
      </c>
      <c r="E14" s="21">
        <f>1/(1+Assumptions!$B$26)^(4-0.5*Assumptions!$B$32)</f>
        <v>0.8267971547259876</v>
      </c>
      <c r="F14" s="21">
        <f>1/(1+Assumptions!$B$26)^(5-0.5*Assumptions!$B$32)</f>
        <v>0.783066563258368</v>
      </c>
    </row>
    <row r="15" spans="1:6" x14ac:dyDescent="0.25">
      <c r="A15" s="19" t="s">
        <v>51</v>
      </c>
      <c r="B15" s="20">
        <f>B13*B14</f>
        <v>2220534076.2481813</v>
      </c>
      <c r="C15" s="20">
        <f>C13*C14</f>
        <v>2043146923.7433815</v>
      </c>
      <c r="D15" s="20">
        <f>D13*D14</f>
        <v>1879930326.9667456</v>
      </c>
      <c r="E15" s="20">
        <f>E13*E14</f>
        <v>1729752272.4279528</v>
      </c>
      <c r="F15" s="20">
        <f>F13*F14</f>
        <v>1591571177.4261894</v>
      </c>
    </row>
    <row r="17" spans="1:2" x14ac:dyDescent="0.25">
      <c r="A17" s="22" t="s">
        <v>52</v>
      </c>
      <c r="B17" s="23">
        <f>SUM(B15:F15)</f>
        <v>9464934776.81245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2032485170.6138554</v>
      </c>
    </row>
    <row r="5" spans="1:2" x14ac:dyDescent="0.25">
      <c r="A5" t="s">
        <v>56</v>
      </c>
      <c r="B5" s="18">
        <f>IF(Assumptions!$B$33=0,B4,B4-Forecast!F11-Forecast!F10-Forecast!F12)</f>
        <v>2098698299.6849496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0.22793068111638087</v>
      </c>
    </row>
    <row r="7" spans="1:2" x14ac:dyDescent="0.25">
      <c r="A7" t="s">
        <v>58</v>
      </c>
      <c r="B7" s="18">
        <f>-MAX(Forecast!F9,0)*B6</f>
        <v>-478357732.904981</v>
      </c>
    </row>
    <row r="8" spans="1:2" x14ac:dyDescent="0.25">
      <c r="A8" t="s">
        <v>59</v>
      </c>
      <c r="B8" s="18">
        <f>IF(OR(Assumptions!$B$33=0,Assumptions!B12&lt;=0),B5,MAX(B5+B7,0))</f>
        <v>1620340566.7799687</v>
      </c>
    </row>
    <row r="9" spans="1:2" x14ac:dyDescent="0.25">
      <c r="A9" t="s">
        <v>60</v>
      </c>
      <c r="B9" s="18">
        <f>B8*(1+Assumptions!B12)/(Assumptions!B26-Assumptions!B12)</f>
        <v>53844468484.04062</v>
      </c>
    </row>
    <row r="10" spans="1:2" x14ac:dyDescent="0.25">
      <c r="A10" t="s">
        <v>61</v>
      </c>
      <c r="B10" s="18">
        <f>B9/(1+Assumptions!B26)^(5-0.5*Assumptions!B32)</f>
        <v>42163802886.271194</v>
      </c>
    </row>
    <row r="11" spans="1:2" x14ac:dyDescent="0.25">
      <c r="A11" t="s">
        <v>62</v>
      </c>
      <c r="B11" s="18">
        <f>Forecast!B17+B10</f>
        <v>51628737663.08365</v>
      </c>
    </row>
    <row r="12" spans="1:2" x14ac:dyDescent="0.25">
      <c r="A12" t="s">
        <v>63</v>
      </c>
      <c r="B12" s="18">
        <f>-Assumptions!B30</f>
        <v>-13486600000</v>
      </c>
    </row>
    <row r="13" spans="1:2" x14ac:dyDescent="0.25">
      <c r="A13" t="s">
        <v>64</v>
      </c>
      <c r="B13" s="18">
        <f>B11+B12</f>
        <v>38142137663.08365</v>
      </c>
    </row>
    <row r="14" spans="1:2" x14ac:dyDescent="0.25">
      <c r="A14" s="19" t="s">
        <v>65</v>
      </c>
      <c r="B14" s="24">
        <f>B13/Assumptions!B31</f>
        <v>70.93572189526436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3070958197.6912646</v>
      </c>
    </row>
    <row r="18" spans="1:2" x14ac:dyDescent="0.25">
      <c r="A18" t="s">
        <v>60</v>
      </c>
      <c r="B18" s="18">
        <f>B17*Assumptions!B13</f>
        <v>30052300943.289833</v>
      </c>
    </row>
    <row r="19" spans="1:2" x14ac:dyDescent="0.25">
      <c r="A19" t="s">
        <v>61</v>
      </c>
      <c r="B19" s="18">
        <f>B18/(1+Assumptions!B26)^(5-0.5*Assumptions!B32)</f>
        <v>23532952017.66818</v>
      </c>
    </row>
    <row r="20" spans="1:2" x14ac:dyDescent="0.25">
      <c r="A20" t="s">
        <v>62</v>
      </c>
      <c r="B20" s="18">
        <f>Forecast!B17+B19</f>
        <v>32997886794.48063</v>
      </c>
    </row>
    <row r="21" spans="1:2" x14ac:dyDescent="0.25">
      <c r="A21" t="s">
        <v>63</v>
      </c>
      <c r="B21" s="18">
        <f>-Assumptions!B30</f>
        <v>-13486600000</v>
      </c>
    </row>
    <row r="22" spans="1:2" x14ac:dyDescent="0.25">
      <c r="A22" t="s">
        <v>64</v>
      </c>
      <c r="B22" s="18">
        <f>B20+B21</f>
        <v>19511286794.48063</v>
      </c>
    </row>
    <row r="23" spans="1:2" x14ac:dyDescent="0.25">
      <c r="A23" s="19" t="s">
        <v>65</v>
      </c>
      <c r="B23" s="25">
        <f>B22/Assumptions!B31</f>
        <v>36.28656647662382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36.32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70.93572189526436</v>
      </c>
    </row>
    <row r="29" spans="1:2" x14ac:dyDescent="0.25">
      <c r="A29" s="19" t="s">
        <v>73</v>
      </c>
      <c r="B29" s="12">
        <f>B28/B26-1</f>
        <v>0.9530760433718162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0.035845</v>
      </c>
      <c r="B5" s="31">
        <v>133.34754721121783</v>
      </c>
      <c r="C5" s="31">
        <v>168.6630284806251</v>
      </c>
      <c r="D5" s="31">
        <v>236.40232787120033</v>
      </c>
      <c r="E5" s="31">
        <v>419.7745594663516</v>
      </c>
      <c r="F5" s="31">
        <v>2771.4353245307493</v>
      </c>
    </row>
    <row r="6" spans="1:6" x14ac:dyDescent="0.25">
      <c r="A6" s="30">
        <v>0.045845</v>
      </c>
      <c r="B6" s="31">
        <v>83.5368716779627</v>
      </c>
      <c r="C6" s="31">
        <v>95.86157300767395</v>
      </c>
      <c r="D6" s="31">
        <v>114.02905490190605</v>
      </c>
      <c r="E6" s="31">
        <v>143.57050754480613</v>
      </c>
      <c r="F6" s="31">
        <v>200.21756406039637</v>
      </c>
    </row>
    <row r="7" spans="1:6" x14ac:dyDescent="0.25">
      <c r="A7" s="30">
        <v>0.055845</v>
      </c>
      <c r="B7" s="31">
        <v>58.08512173108794</v>
      </c>
      <c r="C7" s="31">
        <v>63.63397829659293</v>
      </c>
      <c r="D7" s="32">
        <v>70.93661259279543</v>
      </c>
      <c r="E7" s="31">
        <v>81.01088749299625</v>
      </c>
      <c r="F7" s="31">
        <v>95.85126733204673</v>
      </c>
    </row>
    <row r="8" spans="1:6" x14ac:dyDescent="0.25">
      <c r="A8" s="30">
        <v>0.065845</v>
      </c>
      <c r="B8" s="31">
        <v>42.6211285784894</v>
      </c>
      <c r="C8" s="31">
        <v>45.43148896330329</v>
      </c>
      <c r="D8" s="31">
        <v>48.897209337926675</v>
      </c>
      <c r="E8" s="31">
        <v>53.29253715241231</v>
      </c>
      <c r="F8" s="31">
        <v>59.06954281032428</v>
      </c>
    </row>
    <row r="9" spans="1:6" x14ac:dyDescent="0.25">
      <c r="A9" s="30">
        <v>0.075845</v>
      </c>
      <c r="B9" s="31">
        <v>32.2213782620342</v>
      </c>
      <c r="C9" s="31">
        <v>33.72127784441051</v>
      </c>
      <c r="D9" s="31">
        <v>35.490988161071016</v>
      </c>
      <c r="E9" s="31">
        <v>37.618788435797235</v>
      </c>
      <c r="F9" s="31">
        <v>40.236184345440314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18424600000</v>
      </c>
      <c r="C5" s="18">
        <v>19486600000</v>
      </c>
      <c r="D5" s="18">
        <v>19857200000</v>
      </c>
      <c r="E5" s="18">
        <v>20094200000</v>
      </c>
      <c r="F5" s="8" t="s">
        <v>84</v>
      </c>
    </row>
    <row r="6" spans="1:6" x14ac:dyDescent="0.25">
      <c r="A6" t="s">
        <v>44</v>
      </c>
      <c r="B6" s="18">
        <v>2807200000</v>
      </c>
      <c r="C6" s="18">
        <v>3287200000</v>
      </c>
      <c r="D6" s="18">
        <v>3673100000</v>
      </c>
      <c r="E6" s="18">
        <v>3045400000</v>
      </c>
      <c r="F6" s="8" t="s">
        <v>85</v>
      </c>
    </row>
    <row r="7" spans="1:6" x14ac:dyDescent="0.25">
      <c r="A7" t="s">
        <v>86</v>
      </c>
      <c r="B7" s="18">
        <v>555200000</v>
      </c>
      <c r="C7" s="18">
        <v>539000000</v>
      </c>
      <c r="D7" s="18">
        <v>552700000</v>
      </c>
      <c r="E7" s="18">
        <v>546600000</v>
      </c>
      <c r="F7" s="8" t="s">
        <v>87</v>
      </c>
    </row>
    <row r="8" spans="1:6" x14ac:dyDescent="0.25">
      <c r="A8" t="s">
        <v>88</v>
      </c>
      <c r="B8" s="18">
        <v>539900000</v>
      </c>
      <c r="C8" s="18">
        <v>625300000</v>
      </c>
      <c r="D8" s="18">
        <v>774100000</v>
      </c>
      <c r="E8" s="18">
        <v>689500000</v>
      </c>
      <c r="F8" s="8" t="s">
        <v>89</v>
      </c>
    </row>
    <row r="9" spans="1:6" x14ac:dyDescent="0.25">
      <c r="A9" t="s">
        <v>90</v>
      </c>
      <c r="B9" s="18">
        <v>478300000</v>
      </c>
      <c r="C9" s="18">
        <v>-192400000</v>
      </c>
      <c r="D9" s="18">
        <v>-10600000</v>
      </c>
      <c r="E9" s="18">
        <v>48900000</v>
      </c>
      <c r="F9" s="8" t="s">
        <v>91</v>
      </c>
    </row>
    <row r="10" spans="1:6" x14ac:dyDescent="0.25">
      <c r="A10" t="s">
        <v>92</v>
      </c>
      <c r="B10" s="18">
        <v>13940400000</v>
      </c>
      <c r="C10" s="18">
        <v>15296700000</v>
      </c>
      <c r="D10" s="18">
        <v>13315100000</v>
      </c>
      <c r="E10" s="18">
        <v>12064800000</v>
      </c>
      <c r="F10" s="8" t="s">
        <v>93</v>
      </c>
    </row>
    <row r="11" spans="1:6" x14ac:dyDescent="0.25">
      <c r="A11" t="s">
        <v>94</v>
      </c>
      <c r="B11" s="18">
        <v>453800000</v>
      </c>
      <c r="C11" s="18">
        <v>363900000</v>
      </c>
      <c r="D11" s="18">
        <v>418000000</v>
      </c>
      <c r="E11" s="18">
        <v>702700000</v>
      </c>
      <c r="F11" s="8" t="s">
        <v>95</v>
      </c>
    </row>
    <row r="12" spans="1:6" x14ac:dyDescent="0.25">
      <c r="A12" t="s">
        <v>32</v>
      </c>
      <c r="B12" s="34">
        <v>537700000</v>
      </c>
      <c r="C12" s="34">
        <v>557500000</v>
      </c>
      <c r="D12" s="34">
        <v>579500000</v>
      </c>
      <c r="E12" s="34">
        <v>601200000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2026-09-19T01:05:15Z</dcterms:modified>
</cp:coreProperties>
</file>