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<sst xmlns="http://schemas.openxmlformats.org/spreadsheetml/2006/main" count="70" uniqueCount="67">
  <si>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Globe Life Inc. (GL)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</si>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</sst>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0.62413</v>
      </c>
    </row>
    <row r="9" spans="1:2" x14ac:dyDescent="0.25">
      <c r="A9" t="s">
        <v>8</v>
      </c>
      <c r="B9" s="8">
        <f>B6+B8*B7</f>
        <v>0.075340699</v>
      </c>
    </row>
    <row r="10" spans="1:2" x14ac:dyDescent="0.25">
      <c r="A10" t="s">
        <v>9</v>
      </c>
      <c r="B10" s="8">
        <f>MEDIAN('Source data'!B9:E9)</f>
        <v>0.23864698316373595</v>
      </c>
    </row>
    <row r="11" spans="1:2" x14ac:dyDescent="0.25">
      <c r="A11" t="s">
        <v>10</v>
      </c>
      <c r="B11" s="8">
        <f>IFERROR(MIN(MAX(MEDIAN('Source data'!B10:E10),0),1),0)</f>
        <v>0.07983566843051958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5974579000</v>
      </c>
    </row>
    <row r="15" spans="1:2" x14ac:dyDescent="0.25">
      <c r="A15" t="s">
        <v>14</v>
      </c>
      <c r="B15" s="10">
        <f>'Source data'!B8</f>
        <v>82525000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0.23478228484736235</v>
      </c>
      <c r="C22" s="8">
        <f>$B$10+($B$18-$B$10)*C21/$B$16</f>
        <v>0.23091758653098876</v>
      </c>
      <c r="D22" s="8">
        <f>$B$10+($B$18-$B$10)*D21/$B$16</f>
        <v>0.22705288821461517</v>
      </c>
      <c r="E22" s="8">
        <f>$B$10+($B$18-$B$10)*E21/$B$16</f>
        <v>0.22318818989824157</v>
      </c>
      <c r="F22" s="8">
        <f>$B$10+($B$18-$B$10)*F21/$B$16</f>
        <v>0.21932349158186798</v>
      </c>
      <c r="G22" s="8">
        <f>$B$10+($B$18-$B$10)*G21/$B$16</f>
        <v>0.21545879326549439</v>
      </c>
      <c r="H22" s="8">
        <f>$B$10+($B$18-$B$10)*H21/$B$16</f>
        <v>0.2115940949491208</v>
      </c>
      <c r="I22" s="8">
        <f>$B$10+($B$18-$B$10)*I21/$B$16</f>
        <v>0.2077293966327472</v>
      </c>
      <c r="J22" s="8">
        <f>$B$10+($B$18-$B$10)*J21/$B$16</f>
        <v>0.2038646983163736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5974579000</v>
      </c>
      <c r="C24" s="9">
        <f>B24*(1+B23)</f>
        <v>7064939667.499999</v>
      </c>
      <c r="D24" s="9">
        <f>C24*(1+C23)</f>
        <v>8230654712.637499</v>
      </c>
      <c r="E24" s="9">
        <f>D24*(1+D23)</f>
        <v>9444676282.75153</v>
      </c>
      <c r="F24" s="9">
        <f>E24*(1+E23)</f>
        <v>10672484199.509228</v>
      </c>
      <c r="G24" s="9">
        <f>F24*(1+F23)</f>
        <v>11873138671.954016</v>
      </c>
      <c r="H24" s="9">
        <f>G24*(1+G23)</f>
        <v>13001086845.789646</v>
      </c>
      <c r="I24" s="9">
        <f>H24*(1+H23)</f>
        <v>14008671076.338343</v>
      </c>
      <c r="J24" s="9">
        <f>I24*(1+I23)</f>
        <v>14849191340.918644</v>
      </c>
      <c r="K24" s="9">
        <f>J24*(1+J23)</f>
        <v>15480281972.907686</v>
      </c>
    </row>
    <row r="25" spans="1:11" x14ac:dyDescent="0.25">
      <c r="A25" t="s">
        <v>33</v>
      </c>
      <c r="B25" s="9">
        <f>(B22-$B$9)*B24</f>
        <v>952596350.5303483</v>
      </c>
      <c r="C25" s="9">
        <f>(C22-$B$9)*C24</f>
        <v>1099141324.0638685</v>
      </c>
      <c r="D25" s="9">
        <f>(D22-$B$9)*D24</f>
        <v>1248690645.1238241</v>
      </c>
      <c r="E25" s="9">
        <f>(E22-$B$9)*E24</f>
        <v>1396371690.7509449</v>
      </c>
      <c r="F25" s="9">
        <f>(F22-$B$9)*F24</f>
        <v>1536654078.8312004</v>
      </c>
      <c r="G25" s="9">
        <f>(G22-$B$9)*G24</f>
        <v>1663641563.6641395</v>
      </c>
      <c r="H25" s="9">
        <f>(H22-$B$9)*H24</f>
        <v>1771442233.7682824</v>
      </c>
      <c r="I25" s="9">
        <f>(I22-$B$9)*I24</f>
        <v>1854589719.361968</v>
      </c>
      <c r="J25" s="9">
        <f>(J22-$B$9)*J24</f>
        <v>1908477457.7489285</v>
      </c>
      <c r="K25" s="9">
        <f>(K22-$B$9)*K24</f>
        <v>1929761130.0255733</v>
      </c>
    </row>
    <row r="26" spans="1:11" x14ac:dyDescent="0.25">
      <c r="A26" t="s">
        <v>34</v>
      </c>
      <c r="B26" s="14">
        <f>1/(1+$B$9)^B21</f>
        <v>0.9299378335907288</v>
      </c>
      <c r="C26" s="14">
        <f>1/(1+$B$9)^C21</f>
        <v>0.8647843743434179</v>
      </c>
      <c r="D26" s="14">
        <f>1/(1+$B$9)^D21</f>
        <v>0.8041957076000319</v>
      </c>
      <c r="E26" s="14">
        <f>1/(1+$B$9)^E21</f>
        <v>0.7478520141085369</v>
      </c>
      <c r="F26" s="14">
        <f>1/(1+$B$9)^F21</f>
        <v>0.6954558818465558</v>
      </c>
      <c r="G26" s="14">
        <f>1/(1+$B$9)^G21</f>
        <v>0.6467307361223159</v>
      </c>
      <c r="H26" s="14">
        <f>1/(1+$B$9)^H21</f>
        <v>0.6014193796661237</v>
      </c>
      <c r="I26" s="14">
        <f>1/(1+$B$9)^I21</f>
        <v>0.5592826350061951</v>
      </c>
      <c r="J26" s="14">
        <f>1/(1+$B$9)^J21</f>
        <v>0.5200980819625753</v>
      </c>
      <c r="K26" s="14">
        <f>1/(1+$B$9)^K21</f>
        <v>0.48365888359497056</v>
      </c>
    </row>
    <row r="27" spans="1:11" x14ac:dyDescent="0.25">
      <c r="A27" s="15" t="s">
        <v>35</v>
      </c>
      <c r="B27" s="16">
        <f>B25*B26</f>
        <v>885855386.4986266</v>
      </c>
      <c r="C27" s="16">
        <f>C25*C26</f>
        <v>950520242.2455685</v>
      </c>
      <c r="D27" s="16">
        <f>D25*D26</f>
        <v>1004191656.928894</v>
      </c>
      <c r="E27" s="16">
        <f>E25*E26</f>
        <v>1044279381.3722371</v>
      </c>
      <c r="F27" s="16">
        <f>F25*F26</f>
        <v>1068675117.4866594</v>
      </c>
      <c r="G27" s="16">
        <f>G25*G26</f>
        <v>1075928133.1121898</v>
      </c>
      <c r="H27" s="16">
        <f>H25*H26</f>
        <v>1065379689.3472929</v>
      </c>
      <c r="I27" s="16">
        <f>I25*I26</f>
        <v>1037239825.1001613</v>
      </c>
      <c r="J27" s="16">
        <f>J25*J26</f>
        <v>992595465.2440296</v>
      </c>
      <c r="K27" s="16">
        <f>K25*K26</f>
        <v>933346113.7531376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5974579000</v>
      </c>
    </row>
    <row r="31" spans="1:2" x14ac:dyDescent="0.25">
      <c r="A31" t="s">
        <v>38</v>
      </c>
      <c r="B31" s="9">
        <f>SUM(B27:K27)</f>
        <v>10058011011.088797</v>
      </c>
    </row>
    <row r="32" spans="1:2" x14ac:dyDescent="0.25">
      <c r="A32" t="s">
        <v>39</v>
      </c>
      <c r="B32" s="9">
        <f>K24*(1+K23)</f>
        <v>15867289022.230377</v>
      </c>
    </row>
    <row r="33" spans="1:2" x14ac:dyDescent="0.25">
      <c r="A33" t="s">
        <v>40</v>
      </c>
      <c r="B33" s="9">
        <f>(B18-B9)*B32</f>
        <v>1978005158.2762125</v>
      </c>
    </row>
    <row r="34" spans="1:2" x14ac:dyDescent="0.25">
      <c r="A34" t="s">
        <v>41</v>
      </c>
      <c r="B34" s="9">
        <f>B33/(B9-B13)</f>
        <v>39292365771.00792</v>
      </c>
    </row>
    <row r="35" spans="1:2" x14ac:dyDescent="0.25">
      <c r="A35" t="s">
        <v>42</v>
      </c>
      <c r="B35" s="9">
        <f>B34*K26</f>
        <v>19004101762.610924</v>
      </c>
    </row>
    <row r="36" spans="1:2" x14ac:dyDescent="0.25">
      <c r="A36" s="15" t="s">
        <v>43</v>
      </c>
      <c r="B36" s="16">
        <f>B30+B31+B35</f>
        <v>35036691773.69972</v>
      </c>
    </row>
    <row r="37" spans="1:2" x14ac:dyDescent="0.25">
      <c r="A37" s="15" t="s">
        <v>44</v>
      </c>
      <c r="B37" s="17">
        <f>B36/B15</f>
        <v>424.5585189179003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159.08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424.5585189179003</v>
      </c>
    </row>
    <row r="43" spans="1:2" x14ac:dyDescent="0.25">
      <c r="A43" s="15" t="s">
        <v>48</v>
      </c>
      <c r="B43" s="21">
        <f>B42/B40-1</f>
        <v>1.6688365534190361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1161238000</v>
      </c>
      <c r="C5" s="9">
        <v>1070762000</v>
      </c>
      <c r="D5" s="9">
        <v>970755000</v>
      </c>
      <c r="E5" s="9">
        <v>894386000</v>
      </c>
      <c r="F5" s="6" t="s">
        <v>57</v>
      </c>
    </row>
    <row r="6" spans="1:6" x14ac:dyDescent="0.25">
      <c r="A6" t="s">
        <v>37</v>
      </c>
      <c r="B6" s="9">
        <v>5974579000</v>
      </c>
      <c r="C6" s="9">
        <v>5305520000</v>
      </c>
      <c r="D6" s="9">
        <v>4486803000</v>
      </c>
      <c r="E6" s="9">
        <v>3949577000</v>
      </c>
      <c r="F6" s="6" t="s">
        <v>58</v>
      </c>
    </row>
    <row r="7" spans="1:6" x14ac:dyDescent="0.25">
      <c r="A7" t="s">
        <v>59</v>
      </c>
      <c r="B7" s="9">
        <v>86067000</v>
      </c>
      <c r="C7" s="9">
        <v>85485000</v>
      </c>
      <c r="D7" s="9">
        <v>84116000</v>
      </c>
      <c r="E7" s="9">
        <v>80547000</v>
      </c>
      <c r="F7" s="6" t="s">
        <v>60</v>
      </c>
    </row>
    <row r="8" spans="1:6" x14ac:dyDescent="0.25">
      <c r="A8" t="s">
        <v>14</v>
      </c>
      <c r="B8" s="10">
        <v>82525000</v>
      </c>
      <c r="C8" s="10">
        <v>89661000</v>
      </c>
      <c r="D8" s="10">
        <v>96364000</v>
      </c>
      <c r="E8" s="10">
        <v>98985000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0.21887355056620275</v>
      </c>
      <c r="C9" s="8">
        <f>IF(AND(ISNUMBER(C5),N(D6)&gt;0),C5/D6,"")</f>
        <v>0.23864698316373595</v>
      </c>
      <c r="D9" s="8">
        <f>IF(AND(ISNUMBER(D5),N(E6)&gt;0),D5/E6,"")</f>
        <v>0.24578708048988537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0.07411658936410968</v>
      </c>
      <c r="C10" s="8">
        <f>IF(AND(ISNUMBER(C9),N(C5)&gt;0,ISNUMBER(C7)),C7/C5,"")</f>
        <v>0.07983566843051958</v>
      </c>
      <c r="D10" s="8">
        <f>IF(AND(ISNUMBER(D9),N(D5)&gt;0,ISNUMBER(D7)),D7/D5,"")</f>
        <v>0.08665008163748834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